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PNK 2016" sheetId="3" r:id="rId1"/>
    <sheet name="Форма 8.1" sheetId="2" r:id="rId2"/>
  </sheets>
  <externalReferences>
    <externalReference r:id="rId3"/>
  </externalReferences>
  <definedNames>
    <definedName name="_xlnm._FilterDatabase" localSheetId="1" hidden="1">'Форма 8.1'!$A$8:$BI$163</definedName>
    <definedName name="TABLE" localSheetId="1">'Форма 8.1'!#REF!</definedName>
    <definedName name="TABLE_2" localSheetId="1">'Форма 8.1'!#REF!</definedName>
    <definedName name="Кв">#REF!</definedName>
    <definedName name="Кн">#REF!</definedName>
    <definedName name="_xlnm.Print_Area" localSheetId="0">'PNK 2016'!$B$1:$I$165</definedName>
    <definedName name="_xlnm.Print_Area" localSheetId="1">'Форма 8.1'!$A$1:$AI$176</definedName>
    <definedName name="Рсрi">#REF!</definedName>
  </definedNames>
  <calcPr calcId="152511"/>
</workbook>
</file>

<file path=xl/calcChain.xml><?xml version="1.0" encoding="utf-8"?>
<calcChain xmlns="http://schemas.openxmlformats.org/spreadsheetml/2006/main">
  <c r="C139" i="3" l="1"/>
  <c r="D130" i="3"/>
  <c r="C108" i="3" s="1"/>
  <c r="C137" i="3" s="1"/>
  <c r="C109" i="3"/>
  <c r="C138" i="3" s="1"/>
  <c r="F103" i="3"/>
  <c r="D103" i="3"/>
  <c r="F102" i="3"/>
  <c r="F104" i="3" s="1"/>
  <c r="E102" i="3"/>
  <c r="G96" i="3"/>
  <c r="D95" i="3"/>
  <c r="C95" i="3"/>
  <c r="D91" i="3"/>
  <c r="C91" i="3"/>
  <c r="C96" i="3" s="1"/>
  <c r="D105" i="3" s="1"/>
  <c r="D87" i="3"/>
  <c r="D96" i="3" s="1"/>
  <c r="E105" i="3" s="1"/>
  <c r="C87" i="3"/>
  <c r="O78" i="3"/>
  <c r="K78" i="3"/>
  <c r="I78" i="3"/>
  <c r="H78" i="3"/>
  <c r="F78" i="3"/>
  <c r="O77" i="3"/>
  <c r="K77" i="3"/>
  <c r="H77" i="3"/>
  <c r="H76" i="3" s="1"/>
  <c r="F77" i="3"/>
  <c r="I77" i="3" s="1"/>
  <c r="I76" i="3" s="1"/>
  <c r="O74" i="3"/>
  <c r="K74" i="3"/>
  <c r="H74" i="3"/>
  <c r="E74" i="3"/>
  <c r="F74" i="3" s="1"/>
  <c r="I74" i="3" s="1"/>
  <c r="D74" i="3"/>
  <c r="O73" i="3"/>
  <c r="K73" i="3"/>
  <c r="I73" i="3"/>
  <c r="H73" i="3"/>
  <c r="F73" i="3"/>
  <c r="O72" i="3"/>
  <c r="K72" i="3"/>
  <c r="I72" i="3"/>
  <c r="H72" i="3"/>
  <c r="F72" i="3"/>
  <c r="O71" i="3"/>
  <c r="K71" i="3"/>
  <c r="H71" i="3"/>
  <c r="H70" i="3" s="1"/>
  <c r="H68" i="3" s="1"/>
  <c r="F71" i="3"/>
  <c r="I71" i="3" s="1"/>
  <c r="I70" i="3" s="1"/>
  <c r="O69" i="3"/>
  <c r="K69" i="3"/>
  <c r="I69" i="3"/>
  <c r="I68" i="3" s="1"/>
  <c r="H69" i="3"/>
  <c r="F69" i="3"/>
  <c r="O67" i="3"/>
  <c r="K67" i="3"/>
  <c r="I67" i="3"/>
  <c r="H67" i="3"/>
  <c r="F67" i="3"/>
  <c r="O66" i="3"/>
  <c r="K66" i="3"/>
  <c r="I66" i="3"/>
  <c r="H66" i="3"/>
  <c r="F66" i="3"/>
  <c r="O65" i="3"/>
  <c r="K65" i="3"/>
  <c r="H65" i="3"/>
  <c r="F65" i="3"/>
  <c r="I65" i="3" s="1"/>
  <c r="O64" i="3"/>
  <c r="K64" i="3"/>
  <c r="H64" i="3"/>
  <c r="F64" i="3"/>
  <c r="I64" i="3" s="1"/>
  <c r="O63" i="3"/>
  <c r="K63" i="3"/>
  <c r="I63" i="3"/>
  <c r="H63" i="3"/>
  <c r="F63" i="3"/>
  <c r="O62" i="3"/>
  <c r="K62" i="3"/>
  <c r="I62" i="3"/>
  <c r="I61" i="3" s="1"/>
  <c r="I79" i="3" s="1"/>
  <c r="H62" i="3"/>
  <c r="F62" i="3"/>
  <c r="H61" i="3"/>
  <c r="O60" i="3"/>
  <c r="K60" i="3"/>
  <c r="I60" i="3"/>
  <c r="H60" i="3"/>
  <c r="F60" i="3"/>
  <c r="O56" i="3"/>
  <c r="K56" i="3"/>
  <c r="H56" i="3"/>
  <c r="F56" i="3"/>
  <c r="I56" i="3" s="1"/>
  <c r="E56" i="3"/>
  <c r="D56" i="3"/>
  <c r="O55" i="3"/>
  <c r="K55" i="3"/>
  <c r="H55" i="3"/>
  <c r="F55" i="3"/>
  <c r="I55" i="3" s="1"/>
  <c r="O54" i="3"/>
  <c r="K54" i="3"/>
  <c r="H54" i="3"/>
  <c r="H53" i="3" s="1"/>
  <c r="F54" i="3"/>
  <c r="I54" i="3" s="1"/>
  <c r="I53" i="3" s="1"/>
  <c r="O51" i="3"/>
  <c r="K51" i="3"/>
  <c r="H51" i="3"/>
  <c r="E51" i="3"/>
  <c r="F51" i="3" s="1"/>
  <c r="I51" i="3" s="1"/>
  <c r="D51" i="3"/>
  <c r="O50" i="3"/>
  <c r="K50" i="3"/>
  <c r="I50" i="3"/>
  <c r="H50" i="3"/>
  <c r="F50" i="3"/>
  <c r="O49" i="3"/>
  <c r="K49" i="3"/>
  <c r="H49" i="3"/>
  <c r="F49" i="3"/>
  <c r="I49" i="3" s="1"/>
  <c r="O48" i="3"/>
  <c r="K48" i="3"/>
  <c r="H48" i="3"/>
  <c r="H47" i="3" s="1"/>
  <c r="F48" i="3"/>
  <c r="I48" i="3" s="1"/>
  <c r="I47" i="3" s="1"/>
  <c r="O46" i="3"/>
  <c r="K46" i="3"/>
  <c r="H46" i="3"/>
  <c r="H45" i="3" s="1"/>
  <c r="H58" i="3" s="1"/>
  <c r="F46" i="3"/>
  <c r="I46" i="3" s="1"/>
  <c r="I45" i="3" s="1"/>
  <c r="I58" i="3" s="1"/>
  <c r="O42" i="3"/>
  <c r="K42" i="3"/>
  <c r="H42" i="3"/>
  <c r="F42" i="3"/>
  <c r="I42" i="3" s="1"/>
  <c r="O41" i="3"/>
  <c r="K41" i="3"/>
  <c r="I41" i="3"/>
  <c r="H41" i="3"/>
  <c r="H40" i="3" s="1"/>
  <c r="F41" i="3"/>
  <c r="O38" i="3"/>
  <c r="K38" i="3"/>
  <c r="H38" i="3"/>
  <c r="F38" i="3"/>
  <c r="I38" i="3" s="1"/>
  <c r="E38" i="3"/>
  <c r="D38" i="3"/>
  <c r="O37" i="3"/>
  <c r="K37" i="3"/>
  <c r="H37" i="3"/>
  <c r="F37" i="3"/>
  <c r="I37" i="3" s="1"/>
  <c r="O36" i="3"/>
  <c r="K36" i="3"/>
  <c r="H36" i="3"/>
  <c r="F36" i="3"/>
  <c r="I36" i="3" s="1"/>
  <c r="O35" i="3"/>
  <c r="K35" i="3"/>
  <c r="I35" i="3"/>
  <c r="H35" i="3"/>
  <c r="F35" i="3"/>
  <c r="O34" i="3"/>
  <c r="K34" i="3"/>
  <c r="I34" i="3"/>
  <c r="H34" i="3"/>
  <c r="F34" i="3"/>
  <c r="O33" i="3"/>
  <c r="K33" i="3"/>
  <c r="H33" i="3"/>
  <c r="H32" i="3" s="1"/>
  <c r="F33" i="3"/>
  <c r="I33" i="3" s="1"/>
  <c r="I32" i="3" s="1"/>
  <c r="O27" i="3"/>
  <c r="K27" i="3"/>
  <c r="H27" i="3"/>
  <c r="E27" i="3"/>
  <c r="F27" i="3" s="1"/>
  <c r="I27" i="3" s="1"/>
  <c r="D27" i="3"/>
  <c r="O26" i="3"/>
  <c r="K26" i="3"/>
  <c r="I26" i="3"/>
  <c r="I25" i="3" s="1"/>
  <c r="H26" i="3"/>
  <c r="H25" i="3" s="1"/>
  <c r="F26" i="3"/>
  <c r="C23" i="3"/>
  <c r="D23" i="3" s="1"/>
  <c r="E23" i="3" s="1"/>
  <c r="F23" i="3" s="1"/>
  <c r="G23" i="3" s="1"/>
  <c r="H23" i="3" s="1"/>
  <c r="I23" i="3" s="1"/>
  <c r="J23" i="3" s="1"/>
  <c r="E18" i="3"/>
  <c r="E103" i="3" s="1"/>
  <c r="D18" i="3"/>
  <c r="E9" i="3"/>
  <c r="D9" i="3"/>
  <c r="D102" i="3" s="1"/>
  <c r="G95" i="3" s="1"/>
  <c r="I40" i="3" l="1"/>
  <c r="I43" i="3" s="1"/>
  <c r="I80" i="3" s="1"/>
  <c r="E104" i="3" s="1"/>
  <c r="H79" i="3"/>
  <c r="H43" i="3"/>
  <c r="H80" i="3" s="1"/>
  <c r="D104" i="3" s="1"/>
  <c r="C97" i="3"/>
  <c r="D97" i="3"/>
  <c r="F105" i="3"/>
  <c r="AJ165" i="2" l="1"/>
  <c r="Y165" i="2"/>
  <c r="AB165" i="2" s="1"/>
  <c r="P165" i="2"/>
  <c r="AJ164" i="2"/>
  <c r="P164" i="2"/>
  <c r="AJ163" i="2"/>
  <c r="Y163" i="2"/>
  <c r="AB163" i="2" s="1"/>
  <c r="P163" i="2"/>
  <c r="AJ162" i="2"/>
  <c r="Y162" i="2"/>
  <c r="AB162" i="2" s="1"/>
  <c r="P162" i="2"/>
  <c r="AJ161" i="2"/>
  <c r="Y161" i="2"/>
  <c r="AB161" i="2" s="1"/>
  <c r="P161" i="2"/>
  <c r="AJ160" i="2"/>
  <c r="AB160" i="2"/>
  <c r="Y160" i="2"/>
  <c r="P160" i="2"/>
  <c r="AJ159" i="2"/>
  <c r="Y159" i="2"/>
  <c r="AB159" i="2" s="1"/>
  <c r="P159" i="2"/>
  <c r="A159" i="2"/>
  <c r="A160" i="2" s="1"/>
  <c r="A161" i="2" s="1"/>
  <c r="A162" i="2" s="1"/>
  <c r="A163" i="2" s="1"/>
  <c r="A164" i="2" s="1"/>
  <c r="A165" i="2" s="1"/>
  <c r="AJ158" i="2"/>
  <c r="Y158" i="2"/>
  <c r="AB158" i="2" s="1"/>
  <c r="P158" i="2"/>
  <c r="AJ157" i="2"/>
  <c r="Y157" i="2"/>
  <c r="AB157" i="2" s="1"/>
  <c r="P157" i="2"/>
  <c r="AJ156" i="2"/>
  <c r="AB156" i="2"/>
  <c r="Y156" i="2"/>
  <c r="P156" i="2"/>
  <c r="AJ155" i="2"/>
  <c r="Y155" i="2"/>
  <c r="AB155" i="2" s="1"/>
  <c r="P155" i="2"/>
  <c r="A155" i="2"/>
  <c r="A156" i="2" s="1"/>
  <c r="A157" i="2" s="1"/>
  <c r="A158" i="2" s="1"/>
  <c r="AJ154" i="2"/>
  <c r="Y154" i="2"/>
  <c r="AB154" i="2" s="1"/>
  <c r="P154" i="2"/>
  <c r="AJ152" i="2"/>
  <c r="Y152" i="2"/>
  <c r="AB152" i="2" s="1"/>
  <c r="P152" i="2"/>
  <c r="AJ151" i="2"/>
  <c r="Y151" i="2"/>
  <c r="AB151" i="2" s="1"/>
  <c r="P151" i="2"/>
  <c r="AJ150" i="2"/>
  <c r="Y150" i="2"/>
  <c r="AB150" i="2" s="1"/>
  <c r="P150" i="2"/>
  <c r="AJ149" i="2"/>
  <c r="AB149" i="2"/>
  <c r="AJ148" i="2"/>
  <c r="AB148" i="2"/>
  <c r="Y148" i="2"/>
  <c r="P148" i="2"/>
  <c r="AJ147" i="2"/>
  <c r="AB147" i="2"/>
  <c r="Y147" i="2"/>
  <c r="P147" i="2"/>
  <c r="AJ146" i="2"/>
  <c r="AB146" i="2"/>
  <c r="AJ145" i="2"/>
  <c r="AB145" i="2"/>
  <c r="AJ144" i="2"/>
  <c r="AB144" i="2"/>
  <c r="AJ143" i="2"/>
  <c r="AB143" i="2"/>
  <c r="AJ142" i="2"/>
  <c r="AB142" i="2"/>
  <c r="Y142" i="2"/>
  <c r="P142" i="2"/>
  <c r="AJ141" i="2"/>
  <c r="AB141" i="2"/>
  <c r="Y141" i="2"/>
  <c r="P141" i="2"/>
  <c r="AJ140" i="2"/>
  <c r="AB140" i="2"/>
  <c r="Y140" i="2"/>
  <c r="P140" i="2"/>
  <c r="AJ139" i="2"/>
  <c r="AB139" i="2"/>
  <c r="Y139" i="2"/>
  <c r="P139" i="2"/>
  <c r="AJ137" i="2"/>
  <c r="AB137" i="2"/>
  <c r="Y137" i="2"/>
  <c r="P137" i="2"/>
  <c r="AJ136" i="2"/>
  <c r="AB136" i="2"/>
  <c r="Y136" i="2"/>
  <c r="P136" i="2"/>
  <c r="AJ135" i="2"/>
  <c r="AB135" i="2"/>
  <c r="Y135" i="2"/>
  <c r="P135" i="2"/>
  <c r="AJ134" i="2"/>
  <c r="AB134" i="2"/>
  <c r="Y134" i="2"/>
  <c r="P134" i="2"/>
  <c r="AJ133" i="2"/>
  <c r="AB133" i="2"/>
  <c r="Y133" i="2"/>
  <c r="P133" i="2"/>
  <c r="AJ132" i="2"/>
  <c r="AB132" i="2"/>
  <c r="Y132" i="2"/>
  <c r="P132" i="2"/>
  <c r="AJ131" i="2"/>
  <c r="AB131" i="2"/>
  <c r="Y131" i="2"/>
  <c r="P131" i="2"/>
  <c r="AJ130" i="2"/>
  <c r="AB130" i="2"/>
  <c r="Y130" i="2"/>
  <c r="P130" i="2"/>
  <c r="AJ129" i="2"/>
  <c r="AB129" i="2"/>
  <c r="Y129" i="2"/>
  <c r="P129" i="2"/>
  <c r="AJ128" i="2"/>
  <c r="AB128" i="2"/>
  <c r="Y128" i="2"/>
  <c r="P128" i="2"/>
  <c r="AJ127" i="2"/>
  <c r="AB127" i="2"/>
  <c r="Y127" i="2"/>
  <c r="P127" i="2"/>
  <c r="AJ126" i="2"/>
  <c r="AB126" i="2"/>
  <c r="Y126" i="2"/>
  <c r="P126" i="2"/>
  <c r="AJ125" i="2"/>
  <c r="AB125" i="2"/>
  <c r="Y125" i="2"/>
  <c r="P125" i="2"/>
  <c r="AJ124" i="2"/>
  <c r="AB124" i="2"/>
  <c r="Y124" i="2"/>
  <c r="P124" i="2"/>
  <c r="AJ123" i="2"/>
  <c r="AB123" i="2"/>
  <c r="Y123" i="2"/>
  <c r="P123" i="2"/>
  <c r="AJ122" i="2"/>
  <c r="AB122" i="2"/>
  <c r="Y122" i="2"/>
  <c r="P122" i="2"/>
  <c r="AJ121" i="2"/>
  <c r="AB121" i="2"/>
  <c r="Y121" i="2"/>
  <c r="P121" i="2"/>
  <c r="AJ120" i="2"/>
  <c r="AB120" i="2"/>
  <c r="Y120" i="2"/>
  <c r="P120" i="2"/>
  <c r="AJ119" i="2"/>
  <c r="AB119" i="2"/>
  <c r="Y119" i="2"/>
  <c r="P119" i="2"/>
  <c r="AJ118" i="2"/>
  <c r="AB118" i="2"/>
  <c r="Y118" i="2"/>
  <c r="P118" i="2"/>
  <c r="AJ117" i="2"/>
  <c r="AB117" i="2"/>
  <c r="Y117" i="2"/>
  <c r="P117" i="2"/>
  <c r="AJ116" i="2"/>
  <c r="AB116" i="2"/>
  <c r="Y116" i="2"/>
  <c r="P116" i="2"/>
  <c r="AJ115" i="2"/>
  <c r="AB115" i="2"/>
  <c r="Y115" i="2"/>
  <c r="P115" i="2"/>
  <c r="AJ114" i="2"/>
  <c r="AB114" i="2"/>
  <c r="Y114" i="2"/>
  <c r="P114" i="2"/>
  <c r="AJ113" i="2"/>
  <c r="AB113" i="2"/>
  <c r="Y113" i="2"/>
  <c r="P113" i="2"/>
  <c r="AJ112" i="2"/>
  <c r="AB112" i="2"/>
  <c r="Y112" i="2"/>
  <c r="P112" i="2"/>
  <c r="AJ111" i="2"/>
  <c r="AB111" i="2"/>
  <c r="Y111" i="2"/>
  <c r="P111" i="2"/>
  <c r="AJ110" i="2"/>
  <c r="AB110" i="2"/>
  <c r="Y110" i="2"/>
  <c r="P110" i="2"/>
  <c r="AJ109" i="2"/>
  <c r="AB109" i="2"/>
  <c r="Y109" i="2"/>
  <c r="P109" i="2"/>
  <c r="AJ108" i="2"/>
  <c r="AB108" i="2"/>
  <c r="Y108" i="2"/>
  <c r="P108" i="2"/>
  <c r="AJ107" i="2"/>
  <c r="AB107" i="2"/>
  <c r="Y107" i="2"/>
  <c r="P107" i="2"/>
  <c r="AJ106" i="2"/>
  <c r="AB106" i="2"/>
  <c r="Y106" i="2"/>
  <c r="P106" i="2"/>
  <c r="AJ105" i="2"/>
  <c r="AB105" i="2"/>
  <c r="Y105" i="2"/>
  <c r="P105" i="2"/>
  <c r="AJ104" i="2"/>
  <c r="AB104" i="2"/>
  <c r="Y104" i="2"/>
  <c r="P104" i="2"/>
  <c r="AJ103" i="2"/>
  <c r="AB103" i="2"/>
  <c r="Y103" i="2"/>
  <c r="P103" i="2"/>
  <c r="AJ102" i="2"/>
  <c r="AB102" i="2"/>
  <c r="Y102" i="2"/>
  <c r="P102" i="2"/>
  <c r="AJ101" i="2"/>
  <c r="AB101" i="2"/>
  <c r="Y101" i="2"/>
  <c r="P101" i="2"/>
  <c r="AJ100" i="2"/>
  <c r="AB100" i="2"/>
  <c r="Y100" i="2"/>
  <c r="P100" i="2"/>
  <c r="AJ99" i="2"/>
  <c r="AB99" i="2"/>
  <c r="Y99" i="2"/>
  <c r="P99" i="2"/>
  <c r="AJ98" i="2"/>
  <c r="AB98" i="2"/>
  <c r="Y98" i="2"/>
  <c r="P98" i="2"/>
  <c r="AJ97" i="2"/>
  <c r="AB97" i="2"/>
  <c r="Y97" i="2"/>
  <c r="P97" i="2"/>
  <c r="AJ96" i="2"/>
  <c r="AB96" i="2"/>
  <c r="Y96" i="2"/>
  <c r="P96" i="2"/>
  <c r="AJ95" i="2"/>
  <c r="AB95" i="2"/>
  <c r="Y95" i="2"/>
  <c r="P95" i="2"/>
  <c r="AJ94" i="2"/>
  <c r="AB94" i="2"/>
  <c r="Y94" i="2"/>
  <c r="P94" i="2"/>
  <c r="AJ93" i="2"/>
  <c r="AB93" i="2"/>
  <c r="Y93" i="2"/>
  <c r="P93" i="2"/>
  <c r="AJ92" i="2"/>
  <c r="AB92" i="2"/>
  <c r="Y92" i="2"/>
  <c r="P92" i="2"/>
  <c r="AJ90" i="2"/>
  <c r="AB90" i="2"/>
  <c r="Y90" i="2"/>
  <c r="P90" i="2"/>
  <c r="AJ89" i="2"/>
  <c r="AM4" i="2" s="1"/>
  <c r="Y89" i="2"/>
  <c r="AB89" i="2" s="1"/>
  <c r="P89" i="2"/>
  <c r="AJ88" i="2"/>
  <c r="Y88" i="2"/>
  <c r="AB88" i="2" s="1"/>
  <c r="P88" i="2"/>
  <c r="AJ87" i="2"/>
  <c r="Y87" i="2"/>
  <c r="AB87" i="2" s="1"/>
  <c r="P87" i="2"/>
  <c r="AJ86" i="2"/>
  <c r="AB86" i="2"/>
  <c r="Y86" i="2"/>
  <c r="P86" i="2"/>
  <c r="AJ85" i="2"/>
  <c r="Y85" i="2"/>
  <c r="AB85" i="2" s="1"/>
  <c r="P85" i="2"/>
  <c r="AJ84" i="2"/>
  <c r="Y84" i="2"/>
  <c r="AB84" i="2" s="1"/>
  <c r="P84" i="2"/>
  <c r="AJ83" i="2"/>
  <c r="Y83" i="2"/>
  <c r="AB83" i="2" s="1"/>
  <c r="P83" i="2"/>
  <c r="AJ82" i="2"/>
  <c r="AB82" i="2"/>
  <c r="Y82" i="2"/>
  <c r="P82" i="2"/>
  <c r="AJ81" i="2"/>
  <c r="Y81" i="2"/>
  <c r="AB81" i="2" s="1"/>
  <c r="P81" i="2"/>
  <c r="AJ80" i="2"/>
  <c r="Y80" i="2"/>
  <c r="AB80" i="2" s="1"/>
  <c r="P80" i="2"/>
  <c r="AJ79" i="2"/>
  <c r="Y79" i="2"/>
  <c r="AB79" i="2" s="1"/>
  <c r="P79" i="2"/>
  <c r="AJ78" i="2"/>
  <c r="AB78" i="2"/>
  <c r="Y78" i="2"/>
  <c r="P78" i="2"/>
  <c r="AJ77" i="2"/>
  <c r="Y77" i="2"/>
  <c r="AB77" i="2" s="1"/>
  <c r="P77" i="2"/>
  <c r="AJ76" i="2"/>
  <c r="Y76" i="2"/>
  <c r="AB76" i="2" s="1"/>
  <c r="P76" i="2"/>
  <c r="AJ75" i="2"/>
  <c r="Y75" i="2"/>
  <c r="AB75" i="2" s="1"/>
  <c r="P75" i="2"/>
  <c r="AJ74" i="2"/>
  <c r="AB74" i="2"/>
  <c r="Y74" i="2"/>
  <c r="P74" i="2"/>
  <c r="AJ73" i="2"/>
  <c r="Y73" i="2"/>
  <c r="AB73" i="2" s="1"/>
  <c r="P73" i="2"/>
  <c r="AJ72" i="2"/>
  <c r="Y72" i="2"/>
  <c r="AB72" i="2" s="1"/>
  <c r="P72" i="2"/>
  <c r="AJ71" i="2"/>
  <c r="Y71" i="2"/>
  <c r="AB71" i="2" s="1"/>
  <c r="P71" i="2"/>
  <c r="AJ70" i="2"/>
  <c r="AB70" i="2"/>
  <c r="Y70" i="2"/>
  <c r="P70" i="2"/>
  <c r="AJ69" i="2"/>
  <c r="Y69" i="2"/>
  <c r="AB69" i="2" s="1"/>
  <c r="P69" i="2"/>
  <c r="AJ68" i="2"/>
  <c r="Y68" i="2"/>
  <c r="AB68" i="2" s="1"/>
  <c r="P68" i="2"/>
  <c r="AJ67" i="2"/>
  <c r="Y67" i="2"/>
  <c r="AB67" i="2" s="1"/>
  <c r="P67" i="2"/>
  <c r="AJ66" i="2"/>
  <c r="AB66" i="2"/>
  <c r="Y66" i="2"/>
  <c r="P66" i="2"/>
  <c r="AJ65" i="2"/>
  <c r="Y65" i="2"/>
  <c r="AB65" i="2" s="1"/>
  <c r="P65" i="2"/>
  <c r="AJ64" i="2"/>
  <c r="Y64" i="2"/>
  <c r="AB64" i="2" s="1"/>
  <c r="P64" i="2"/>
  <c r="AJ63" i="2"/>
  <c r="Y63" i="2"/>
  <c r="AB63" i="2" s="1"/>
  <c r="P63" i="2"/>
  <c r="AJ62" i="2"/>
  <c r="AB62" i="2"/>
  <c r="Y62" i="2"/>
  <c r="P62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J61" i="2"/>
  <c r="Y61" i="2"/>
  <c r="AB61" i="2" s="1"/>
  <c r="P61" i="2"/>
  <c r="AJ59" i="2"/>
  <c r="Y59" i="2"/>
  <c r="AB59" i="2" s="1"/>
  <c r="P59" i="2"/>
  <c r="AJ58" i="2"/>
  <c r="Y58" i="2"/>
  <c r="AB58" i="2" s="1"/>
  <c r="P58" i="2"/>
  <c r="AJ57" i="2"/>
  <c r="Y57" i="2"/>
  <c r="AB57" i="2" s="1"/>
  <c r="P57" i="2"/>
  <c r="AJ56" i="2"/>
  <c r="AB56" i="2"/>
  <c r="Y56" i="2"/>
  <c r="P56" i="2"/>
  <c r="AJ55" i="2"/>
  <c r="Y55" i="2"/>
  <c r="AB55" i="2" s="1"/>
  <c r="P55" i="2"/>
  <c r="AJ54" i="2"/>
  <c r="Y54" i="2"/>
  <c r="AB54" i="2" s="1"/>
  <c r="P54" i="2"/>
  <c r="AJ53" i="2"/>
  <c r="Y53" i="2"/>
  <c r="AB53" i="2" s="1"/>
  <c r="P53" i="2"/>
  <c r="AJ52" i="2"/>
  <c r="AK6" i="2" s="1"/>
  <c r="AB52" i="2"/>
  <c r="Y52" i="2"/>
  <c r="P52" i="2"/>
  <c r="AJ51" i="2"/>
  <c r="Y51" i="2"/>
  <c r="AB51" i="2" s="1"/>
  <c r="P51" i="2"/>
  <c r="AJ50" i="2"/>
  <c r="Y50" i="2"/>
  <c r="AB50" i="2" s="1"/>
  <c r="P50" i="2"/>
  <c r="AJ49" i="2"/>
  <c r="Y49" i="2"/>
  <c r="AB49" i="2" s="1"/>
  <c r="P49" i="2"/>
  <c r="AJ48" i="2"/>
  <c r="AB48" i="2"/>
  <c r="Y48" i="2"/>
  <c r="P48" i="2"/>
  <c r="AJ47" i="2"/>
  <c r="Y47" i="2"/>
  <c r="AB47" i="2" s="1"/>
  <c r="P47" i="2"/>
  <c r="AJ46" i="2"/>
  <c r="Y46" i="2"/>
  <c r="AB46" i="2" s="1"/>
  <c r="P46" i="2"/>
  <c r="AJ45" i="2"/>
  <c r="Y45" i="2"/>
  <c r="AB45" i="2" s="1"/>
  <c r="P45" i="2"/>
  <c r="AJ44" i="2"/>
  <c r="AB44" i="2"/>
  <c r="Y44" i="2"/>
  <c r="P44" i="2"/>
  <c r="AJ43" i="2"/>
  <c r="Y43" i="2"/>
  <c r="AB43" i="2" s="1"/>
  <c r="P43" i="2"/>
  <c r="AJ42" i="2"/>
  <c r="Y42" i="2"/>
  <c r="AB42" i="2" s="1"/>
  <c r="P42" i="2"/>
  <c r="AJ41" i="2"/>
  <c r="Y41" i="2"/>
  <c r="AB41" i="2" s="1"/>
  <c r="P41" i="2"/>
  <c r="AJ40" i="2"/>
  <c r="AB40" i="2"/>
  <c r="Y40" i="2"/>
  <c r="P40" i="2"/>
  <c r="AJ39" i="2"/>
  <c r="Y39" i="2"/>
  <c r="AB39" i="2" s="1"/>
  <c r="P39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J38" i="2"/>
  <c r="Y38" i="2"/>
  <c r="AB38" i="2" s="1"/>
  <c r="P38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K4" i="2" s="1"/>
  <c r="AJ20" i="2"/>
  <c r="AJ19" i="2"/>
  <c r="AJ18" i="2"/>
  <c r="AK1" i="2" s="1"/>
  <c r="AJ16" i="2"/>
  <c r="Y16" i="2"/>
  <c r="AB16" i="2" s="1"/>
  <c r="P16" i="2"/>
  <c r="AJ15" i="2"/>
  <c r="Y15" i="2"/>
  <c r="AB15" i="2" s="1"/>
  <c r="P15" i="2"/>
  <c r="AJ14" i="2"/>
  <c r="Y14" i="2"/>
  <c r="AB14" i="2" s="1"/>
  <c r="P14" i="2"/>
  <c r="AJ13" i="2"/>
  <c r="AB13" i="2"/>
  <c r="Y13" i="2"/>
  <c r="P13" i="2"/>
  <c r="AJ12" i="2"/>
  <c r="AK5" i="2" s="1"/>
  <c r="Y12" i="2"/>
  <c r="AB12" i="2" s="1"/>
  <c r="P12" i="2"/>
  <c r="A12" i="2"/>
  <c r="A13" i="2" s="1"/>
  <c r="A14" i="2" s="1"/>
  <c r="A15" i="2" s="1"/>
  <c r="A16" i="2" s="1"/>
  <c r="AJ11" i="2"/>
  <c r="Y11" i="2"/>
  <c r="AB11" i="2" s="1"/>
  <c r="P11" i="2"/>
  <c r="A11" i="2"/>
  <c r="AJ10" i="2"/>
  <c r="AB10" i="2"/>
  <c r="Y10" i="2"/>
  <c r="P10" i="2"/>
  <c r="AM5" i="2"/>
  <c r="AM3" i="2"/>
  <c r="AK2" i="2"/>
  <c r="AM1" i="2"/>
  <c r="AK3" i="2" l="1"/>
  <c r="AK7" i="2"/>
  <c r="AM2" i="2"/>
</calcChain>
</file>

<file path=xl/sharedStrings.xml><?xml version="1.0" encoding="utf-8"?>
<sst xmlns="http://schemas.openxmlformats.org/spreadsheetml/2006/main" count="1759" uniqueCount="707">
  <si>
    <t>Форма  8.1</t>
  </si>
  <si>
    <t>январь</t>
  </si>
  <si>
    <t>август</t>
  </si>
  <si>
    <t>Журнал  учета  данных   первичной  информации  по  всем прекращениям   передачи  электрической  энергии  произошедших  на  объектах АО "ЮРЭСК" электросетевых организаций за 2016 год</t>
  </si>
  <si>
    <t>февраль</t>
  </si>
  <si>
    <t>сентябрь</t>
  </si>
  <si>
    <t>март</t>
  </si>
  <si>
    <t>октябрь</t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</si>
  <si>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</si>
  <si>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7"/>
        <rFont val="Times New Roman"/>
        <family val="1"/>
        <charset val="204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</si>
  <si>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</si>
  <si>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</si>
  <si>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</si>
  <si>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7"/>
        <rFont val="Times New Roman"/>
        <family val="1"/>
        <charset val="204"/>
      </rPr>
      <t>3</t>
    </r>
  </si>
  <si>
    <r>
      <t>Признак АПВ (1/0)</t>
    </r>
    <r>
      <rPr>
        <vertAlign val="superscript"/>
        <sz val="7"/>
        <rFont val="Times New Roman"/>
        <family val="1"/>
        <charset val="204"/>
      </rPr>
      <t>4</t>
    </r>
  </si>
  <si>
    <r>
      <t>Признак АВР (1/0)</t>
    </r>
    <r>
      <rPr>
        <vertAlign val="superscript"/>
        <sz val="7"/>
        <rFont val="Times New Roman"/>
        <family val="1"/>
        <charset val="204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</si>
  <si>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</si>
  <si>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</si>
  <si>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</si>
  <si>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</si>
  <si>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</si>
  <si>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</si>
  <si>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7"/>
        <rFont val="Times New Roman"/>
        <family val="1"/>
        <charset val="204"/>
      </rPr>
      <t>6</t>
    </r>
    <r>
      <rPr>
        <sz val="7"/>
        <rFont val="Times New Roman"/>
        <family val="1"/>
        <charset val="204"/>
      </rPr>
      <t>, кВт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</si>
  <si>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</si>
  <si>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</si>
  <si>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апрель</t>
  </si>
  <si>
    <t>ноябрь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</si>
  <si>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</si>
  <si>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</si>
  <si>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</si>
  <si>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</si>
  <si>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</si>
  <si>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май</t>
  </si>
  <si>
    <t>декабрь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</si>
  <si>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</si>
  <si>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</si>
  <si>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</si>
  <si>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</si>
  <si>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</si>
  <si>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</si>
  <si>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</si>
  <si>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июнь</t>
  </si>
  <si>
    <t>полное</t>
  </si>
  <si>
    <t>частичное</t>
  </si>
  <si>
    <t>июль</t>
  </si>
  <si>
    <t>Белоярский ф-л</t>
  </si>
  <si>
    <t>1</t>
  </si>
  <si>
    <t>Белоярский ф-л АО "ЮРЭСК"</t>
  </si>
  <si>
    <t>ЦРП №3 "ВОС", ВЛ-6 кВ яч.5 
(ЯКНО-6 №1)</t>
  </si>
  <si>
    <t>ЛЭП</t>
  </si>
  <si>
    <t>20.03.16
20:45</t>
  </si>
  <si>
    <t>21.03.16
03:00</t>
  </si>
  <si>
    <t>оперативный журнал</t>
  </si>
  <si>
    <t>стр. 124</t>
  </si>
  <si>
    <t>ПС 110/10 "Полноват", 
ВЛ-10 кВ яч.№6 "Поселок"</t>
  </si>
  <si>
    <t>12.05.16. 15:25</t>
  </si>
  <si>
    <t>12.05.16. 16:35</t>
  </si>
  <si>
    <t>стр. 46</t>
  </si>
  <si>
    <t>нет</t>
  </si>
  <si>
    <t>ЦРП №3 "ВОС", ВЛ-6 кВ яч.5</t>
  </si>
  <si>
    <t>13.05.16
12:06</t>
  </si>
  <si>
    <t>13.05.16
18:06</t>
  </si>
  <si>
    <t>стр. 48</t>
  </si>
  <si>
    <t>ВЛ-10 кВ "Сосновская-Юильск"</t>
  </si>
  <si>
    <t>04.08.16
21:05</t>
  </si>
  <si>
    <t>05.08.16
17:00</t>
  </si>
  <si>
    <t>стр. 75</t>
  </si>
  <si>
    <t>ЦРП №3 "ВОС", ВЛ-6 кВ яч.27</t>
  </si>
  <si>
    <t>10.08.16
08:10</t>
  </si>
  <si>
    <t>10.08.16
09:40</t>
  </si>
  <si>
    <t>стр. 83</t>
  </si>
  <si>
    <t>02.11.16
08:31</t>
  </si>
  <si>
    <t>02.11.16
17:59</t>
  </si>
  <si>
    <t>стр. 103-105</t>
  </si>
  <si>
    <t>20.12.16. 16:30</t>
  </si>
  <si>
    <t>20.12.16. 18:28</t>
  </si>
  <si>
    <t>стр. 13-14</t>
  </si>
  <si>
    <t>Березовский ф-л</t>
  </si>
  <si>
    <t>Березовский ф-л АО "ЮРЭСК"</t>
  </si>
  <si>
    <t>ВЛ-110 кВ "Игрим-Березово-2"</t>
  </si>
  <si>
    <t>27.01.16
15:33</t>
  </si>
  <si>
    <t>27.01.16 15:33</t>
  </si>
  <si>
    <t>ведомость
отключений</t>
  </si>
  <si>
    <t>2</t>
  </si>
  <si>
    <t>ВЛ-110 кВ "Игрим-Березово-1"</t>
  </si>
  <si>
    <t>03.02.16
13:11</t>
  </si>
  <si>
    <t>3</t>
  </si>
  <si>
    <t>КПП 6/20 кВ"Игрим", 
ВЛЗ-20 кВ "Игрим-Н.Нарыкары"</t>
  </si>
  <si>
    <t>13.02.16
17:30</t>
  </si>
  <si>
    <t>14.02.16
04:20</t>
  </si>
  <si>
    <t>31.03.15
15:40</t>
  </si>
  <si>
    <t>4</t>
  </si>
  <si>
    <t>16.04.16
06:50</t>
  </si>
  <si>
    <t>16.04.16
08:00</t>
  </si>
  <si>
    <t>5</t>
  </si>
  <si>
    <t>КТП 20/0,4 кВ №11-2201 
"Н.-Нарыкары", КЛ-20 "Ввод 2"</t>
  </si>
  <si>
    <t>ТП</t>
  </si>
  <si>
    <t>29.05.16
07:00</t>
  </si>
  <si>
    <t>29.05.16
07:50</t>
  </si>
  <si>
    <t>6</t>
  </si>
  <si>
    <t>29.05.16
17:35</t>
  </si>
  <si>
    <t>да</t>
  </si>
  <si>
    <t>7</t>
  </si>
  <si>
    <t xml:space="preserve">КТП 20/0,4 кВ №11-1032
 "Шайтанка", В-20 1Т </t>
  </si>
  <si>
    <t>29.05.16
19:10</t>
  </si>
  <si>
    <t>30.05.16
19:40</t>
  </si>
  <si>
    <t>8</t>
  </si>
  <si>
    <t>КПП 6/20 кВ №11-1053 
"Берёзово", 2Т</t>
  </si>
  <si>
    <t>29.05.16
17:39</t>
  </si>
  <si>
    <t>29.05.16
18:47</t>
  </si>
  <si>
    <t>9</t>
  </si>
  <si>
    <t>14.06.16
20:00</t>
  </si>
  <si>
    <t>14.06.16
20:42</t>
  </si>
  <si>
    <t>10</t>
  </si>
  <si>
    <t>15.06.16
19:00</t>
  </si>
  <si>
    <t>15.06.16
21:46</t>
  </si>
  <si>
    <t>11</t>
  </si>
  <si>
    <t>ПС 110/35/6 кВ "Берёзово", 
ВЛ-6 кВ №3</t>
  </si>
  <si>
    <t>18.06.16
10:49</t>
  </si>
  <si>
    <t>18.06.16
11:40</t>
  </si>
  <si>
    <t>12</t>
  </si>
  <si>
    <t>08.07.16  12:29</t>
  </si>
  <si>
    <t>08.07.16 16:17</t>
  </si>
  <si>
    <t>08.07.16 13:10</t>
  </si>
  <si>
    <t>13</t>
  </si>
  <si>
    <t>КПП 6/20 №11-1053 "Берёзово"    В-20 ВЛЗ-20 Берёзово-Пугоры</t>
  </si>
  <si>
    <t>08.07.16 06:30</t>
  </si>
  <si>
    <t>08.07.16 07:08</t>
  </si>
  <si>
    <t>14</t>
  </si>
  <si>
    <t>28.07.16 08:20</t>
  </si>
  <si>
    <t>28.07.16 08:43</t>
  </si>
  <si>
    <t>15</t>
  </si>
  <si>
    <t>09.08.16 21:50</t>
  </si>
  <si>
    <t>16</t>
  </si>
  <si>
    <t>РП №11-2114 п.Игрим, 
ВЛ-6 кВ "Автозаправка"</t>
  </si>
  <si>
    <t>11.08.16 14:30</t>
  </si>
  <si>
    <t>11.08.16 17:55</t>
  </si>
  <si>
    <t>17</t>
  </si>
  <si>
    <t xml:space="preserve"> РП №11-2113 п.Игрим, 
ВЛ-6 кВ "Старый посёлок" </t>
  </si>
  <si>
    <t>14.09.16 13:10</t>
  </si>
  <si>
    <t>14.09.16 13:40</t>
  </si>
  <si>
    <t>18</t>
  </si>
  <si>
    <t>КТП 20/0,4 кВ №11-2203 
"Н.-Нарыкары", В-20 1Т</t>
  </si>
  <si>
    <t>13.10.16 12:59</t>
  </si>
  <si>
    <t>13.10.16 14:25</t>
  </si>
  <si>
    <t>19</t>
  </si>
  <si>
    <t>22.10.16 9:27</t>
  </si>
  <si>
    <t>Кондинский ф-л</t>
  </si>
  <si>
    <t>Кондинский ф-л 
АО "ЮРЭСК"</t>
  </si>
  <si>
    <t>ПС 110/35/10 "Юмас", 
ВЛ-10 кВ "Промплощадка"</t>
  </si>
  <si>
    <t>03.01.16        13:41</t>
  </si>
  <si>
    <t>03.01.16        14:32</t>
  </si>
  <si>
    <t>стр. 130</t>
  </si>
  <si>
    <t>РП 10/0,4 кВ №12-1, 
ВЛ-10 кВ "КТД"</t>
  </si>
  <si>
    <t>13.02.16        09:38</t>
  </si>
  <si>
    <t>13.02.16        11:15</t>
  </si>
  <si>
    <t>стр. 56</t>
  </si>
  <si>
    <t>ПС 110/10 кВ "Мортка", 
ВЛ-10 кВ "Нижний склад"</t>
  </si>
  <si>
    <t>10.03.16        15:43</t>
  </si>
  <si>
    <t>10.03.16        17:40</t>
  </si>
  <si>
    <t>стр. 189</t>
  </si>
  <si>
    <t>РП 10/0,4 кВ №12-3, 
ВЛ-10 кВ "Школа"</t>
  </si>
  <si>
    <t>11.03.16        13:25</t>
  </si>
  <si>
    <t>11.03.16        14:30</t>
  </si>
  <si>
    <t>стр. 194</t>
  </si>
  <si>
    <t xml:space="preserve">ЗРУ НПС "Кума",
 яч.№20 ВЛ-6 кВ "Поселок-2"  </t>
  </si>
  <si>
    <t>20.03.16        05:52</t>
  </si>
  <si>
    <t>20.03.16        07:12</t>
  </si>
  <si>
    <t>стр. 239, 244</t>
  </si>
  <si>
    <t xml:space="preserve">ЗРУ НПС "Кума",
 яч.№12 ВЛ-6 кВ "Поселок-1"  </t>
  </si>
  <si>
    <t>20.03.16        05:56</t>
  </si>
  <si>
    <t>20.03.16        08:51</t>
  </si>
  <si>
    <t>стр. 239</t>
  </si>
  <si>
    <t>ПС 110/35/10 "Юмас", 
ВЛ-35 кВ "Ямки"</t>
  </si>
  <si>
    <t>20.03.16        06:18</t>
  </si>
  <si>
    <t>стр. 240</t>
  </si>
  <si>
    <t xml:space="preserve">ЗРУ НПС "Конда-1",
 ВЛ-10 кВ "Катыш"  </t>
  </si>
  <si>
    <t>20.03.16        06:30</t>
  </si>
  <si>
    <t>20.03.16        10:37</t>
  </si>
  <si>
    <t xml:space="preserve">ЗРУ НПС "Ильичевка",
 ВЛ-10 кВ "Фарада-2"  </t>
  </si>
  <si>
    <t>20.03.16        09:38</t>
  </si>
  <si>
    <t>21.03.16        15:30</t>
  </si>
  <si>
    <t>20.03.16        10:34</t>
  </si>
  <si>
    <t>20.03.16        11:37</t>
  </si>
  <si>
    <t>стр. 243</t>
  </si>
  <si>
    <t>ПС 35/10 кВ "Тесла", 
В-35 1Т, В-35 2Т</t>
  </si>
  <si>
    <t>ПС</t>
  </si>
  <si>
    <t>27.04.16
07:25</t>
  </si>
  <si>
    <t>29.04.16
21:31</t>
  </si>
  <si>
    <t>27.04.16
09:28</t>
  </si>
  <si>
    <t xml:space="preserve">ЗРУ НПС "Конда-2",
 ВЛ-10 кВ "Хим. защита"  </t>
  </si>
  <si>
    <t>24.05.16        10:45</t>
  </si>
  <si>
    <t>24.05.16        18:08</t>
  </si>
  <si>
    <t>стр. 183</t>
  </si>
  <si>
    <t>25.05.16        15:44</t>
  </si>
  <si>
    <t>25.05.16        21:23</t>
  </si>
  <si>
    <t>стр. 196</t>
  </si>
  <si>
    <t>ПС 110/35/10 "Юмас", 
ВЛЗ-10 кВ "Леуши"</t>
  </si>
  <si>
    <t>18.06.16
15:00</t>
  </si>
  <si>
    <t>18.06.16
16:10</t>
  </si>
  <si>
    <t>стр. 349</t>
  </si>
  <si>
    <t>ПС 110/35/10 "МДФ", 
ВЛ-10 кВ "Мортка-1"</t>
  </si>
  <si>
    <t>28.06.16
09:04</t>
  </si>
  <si>
    <t>стр. 10</t>
  </si>
  <si>
    <t>ПС 110/35/10 "Юмас", 
ВЛ-35 кВ "ЛПК"</t>
  </si>
  <si>
    <t>23.07.16       17:55</t>
  </si>
  <si>
    <t>стр. 162</t>
  </si>
  <si>
    <t>ПС 110/35/10 "Урай", 
ВЛ-35 кВ "Половинка-2"</t>
  </si>
  <si>
    <t>23.07.16       15:20</t>
  </si>
  <si>
    <t>ПС 110/35/6 "Сухой бор", 
ВЛЗ-6 кВ "Восток-1"</t>
  </si>
  <si>
    <t>23.07.16       20:41</t>
  </si>
  <si>
    <t>23.07.16       23:04</t>
  </si>
  <si>
    <t>стр. 164</t>
  </si>
  <si>
    <t>24.07.16        02:49</t>
  </si>
  <si>
    <t>24.07.16        03:51</t>
  </si>
  <si>
    <t>ПС 35/6 "Мулымская", 
ВЛ-6 кВ "Ушьинский"</t>
  </si>
  <si>
    <t>16.09.16        02:55</t>
  </si>
  <si>
    <t>16.09.16        06:29</t>
  </si>
  <si>
    <t>стр. 146</t>
  </si>
  <si>
    <t xml:space="preserve">ЗРУ НПС "Конда-2",
 ВЛ-10 кВ "Микрорайон-1,2"  </t>
  </si>
  <si>
    <t>21.09.16        08:37</t>
  </si>
  <si>
    <t>21.09.16        10:59</t>
  </si>
  <si>
    <t>стр. 182</t>
  </si>
  <si>
    <t>РП 10/0,4 кВ №12-1, 
ВЛ-10 кВ "ИРП"</t>
  </si>
  <si>
    <t>23.12.16        22:14</t>
  </si>
  <si>
    <t>24.12.16        00:06</t>
  </si>
  <si>
    <t>стр. 57</t>
  </si>
  <si>
    <t>Няганьский ф-л</t>
  </si>
  <si>
    <t>Няганьский ф-л
АО"ЮРЭСК"</t>
  </si>
  <si>
    <t>ПС 110/10 кВ "Чульчам", 
ВЛ-10 кВ "РП-1-1"</t>
  </si>
  <si>
    <t>07.01.16        11:22</t>
  </si>
  <si>
    <t>07.01.16        14:16</t>
  </si>
  <si>
    <t>07.01.16        11:39</t>
  </si>
  <si>
    <t>735</t>
  </si>
  <si>
    <t>РП-1, КЛ-10 кВ "3-01-2"</t>
  </si>
  <si>
    <t>18.01.16        09:13</t>
  </si>
  <si>
    <t>18.01.16        10:06</t>
  </si>
  <si>
    <t>РП-16, ВЛ-10 кВ "Экспедиция"</t>
  </si>
  <si>
    <t>27.02.16        05:17</t>
  </si>
  <si>
    <t>27.02.16        08:40</t>
  </si>
  <si>
    <t>559</t>
  </si>
  <si>
    <t>РП-14, 2С-10 кВ</t>
  </si>
  <si>
    <t>27.02.16        05:10</t>
  </si>
  <si>
    <t>27.02.16        06:23</t>
  </si>
  <si>
    <t>27.02.16        06:29</t>
  </si>
  <si>
    <t>264</t>
  </si>
  <si>
    <t>РП-22, ВЛ-10 кВ "РП-14-28-2"</t>
  </si>
  <si>
    <t>20.03.16        11:15</t>
  </si>
  <si>
    <t>20.03.16        11:40</t>
  </si>
  <si>
    <t>25.03.16        22:25</t>
  </si>
  <si>
    <t>26.03.16        01:32</t>
  </si>
  <si>
    <t>26.03.16        00:00</t>
  </si>
  <si>
    <t>26.03.16        10:03</t>
  </si>
  <si>
    <t>26.03.16        10:26</t>
  </si>
  <si>
    <t>РП 5-3, ВЛ-10 кВ "РП-7-2"</t>
  </si>
  <si>
    <t>01.04.16        14:35</t>
  </si>
  <si>
    <t>01.04.16        15:06</t>
  </si>
  <si>
    <t>РП-15, ВЛ-10 кВ "РП-15-14"</t>
  </si>
  <si>
    <t>03.04.16        21:40</t>
  </si>
  <si>
    <t>03.04.16        22:31</t>
  </si>
  <si>
    <t>РП-22, ВЛ-10 кВ "РП-14-04"</t>
  </si>
  <si>
    <t>09.04.16        20:58</t>
  </si>
  <si>
    <t>09.04.16        21:57</t>
  </si>
  <si>
    <t>10.04.16        00:19</t>
  </si>
  <si>
    <t>10.04.16        01:29</t>
  </si>
  <si>
    <t>РП-2, ВЛ-10 кВ "ТП-4-01-1"</t>
  </si>
  <si>
    <t>14.04.16        08:35</t>
  </si>
  <si>
    <t>14.04.16        09:13</t>
  </si>
  <si>
    <t>РП-14, ВЛ-10 кВ "Котельная"</t>
  </si>
  <si>
    <t>05.05.16        10:20</t>
  </si>
  <si>
    <t>05.05.16        12:35</t>
  </si>
  <si>
    <t>ПС 220/110/10 кВ "Вандмтор", 
ВЛ-10 кВ "Земснаряд"</t>
  </si>
  <si>
    <t>08.06.16        17:14</t>
  </si>
  <si>
    <t>08.06.16        18:56</t>
  </si>
  <si>
    <t>ПС 220/110/10 кВ "Вандмтор", 
ВЛ-10 кВ "РП 13-2"</t>
  </si>
  <si>
    <t>08.06.16        16:39</t>
  </si>
  <si>
    <t>08.06.16        18:26</t>
  </si>
  <si>
    <t>РП 5-13, ВЛ-10 кВ "МК-156"</t>
  </si>
  <si>
    <t>08.06.16        22:58</t>
  </si>
  <si>
    <t>РП-2, ВЛ-10 кВ "ТП-2-06-2"</t>
  </si>
  <si>
    <t>02.07.16        13:19</t>
  </si>
  <si>
    <t>02.07.16        13:54</t>
  </si>
  <si>
    <t>14.07.16        09:41</t>
  </si>
  <si>
    <t>14.07.16        12:34</t>
  </si>
  <si>
    <t>РП-15, ВЛ-10 кВ "Пионерный"</t>
  </si>
  <si>
    <t>08.08.16        11:55</t>
  </si>
  <si>
    <t>08.08.16        18:09</t>
  </si>
  <si>
    <t>РП-15, ВЛ-10 кВ "УДС"</t>
  </si>
  <si>
    <t>15.08.16        01:10</t>
  </si>
  <si>
    <t>15.08.16        02:30</t>
  </si>
  <si>
    <t>ПС 110/10 кВ "Чульчам", 
ВЛ-10 кВ "ПНГС"</t>
  </si>
  <si>
    <t>25.08.16        22:28</t>
  </si>
  <si>
    <t>26.08.16        01:41</t>
  </si>
  <si>
    <t>26.08.16        01:16</t>
  </si>
  <si>
    <t>07.09.16        09:50</t>
  </si>
  <si>
    <t>07.09.16        13:10</t>
  </si>
  <si>
    <t>11.09.16        04:09</t>
  </si>
  <si>
    <t>11.09.16        05:17</t>
  </si>
  <si>
    <t>28.09.16        15:54</t>
  </si>
  <si>
    <t>28.09.16        18:25</t>
  </si>
  <si>
    <t>РП-17, ВЛ-10 кВ "Северный"</t>
  </si>
  <si>
    <t>06.10.16       05:30</t>
  </si>
  <si>
    <t>06.10.16       09:11</t>
  </si>
  <si>
    <t>06.10.16       06:49</t>
  </si>
  <si>
    <t>ПС 110/10 кВ "Чара", 
ВЛ-10 кВ "Пож. депо-1"</t>
  </si>
  <si>
    <t>27.10.16       10:27</t>
  </si>
  <si>
    <t>27.10.16       11:27</t>
  </si>
  <si>
    <t>11.11.16        00:02</t>
  </si>
  <si>
    <t>11.11.16        02:27</t>
  </si>
  <si>
    <t>11.11.16        14:02</t>
  </si>
  <si>
    <t>11.11.16        15:47</t>
  </si>
  <si>
    <t>ТП №5-605, ВЛ-0,4 кВ №9, 10, 11</t>
  </si>
  <si>
    <t>11.11.16        11:44</t>
  </si>
  <si>
    <t>11.11.16        18:08</t>
  </si>
  <si>
    <t>ПС 110/10 кВ "Чара", 
ВЛ-10 кВ "Пож. депо-1, 2"</t>
  </si>
  <si>
    <t>15.12.16        20:35</t>
  </si>
  <si>
    <t>15.12.16        20:51</t>
  </si>
  <si>
    <t>Советский ф-л</t>
  </si>
  <si>
    <t>Советский ф-л
АО"ЮРЭСК"</t>
  </si>
  <si>
    <t>ПС 220/110/10 кВ "Картопья",
ВЛ-10 кВ "Промбаза"</t>
  </si>
  <si>
    <t>01.01.16
16:19</t>
  </si>
  <si>
    <t>01.01.16
16:46</t>
  </si>
  <si>
    <t>ПС 110/10 кВ "Хвойная",
ВЛ-10 кВ "Зеленая зона"</t>
  </si>
  <si>
    <t>03.02.16
01:01</t>
  </si>
  <si>
    <t>03.02.16
05:40</t>
  </si>
  <si>
    <t>ПС 110/6 кВ "Пунга",
ВЛ-6 кВ "Промзона"</t>
  </si>
  <si>
    <t>09.02.16
21:25</t>
  </si>
  <si>
    <t>ПС 220/110/10 кВ "Картопья",
ВЛ-10 кВ "ПМК"</t>
  </si>
  <si>
    <t>24.02.16
05:43</t>
  </si>
  <si>
    <t>24.02.16
07:58</t>
  </si>
  <si>
    <t>ТП №16-203, 
ВЛ-0,4 кВ "Комсомольская"</t>
  </si>
  <si>
    <t>25.02.16
21:21</t>
  </si>
  <si>
    <t>25.02.16
00:10</t>
  </si>
  <si>
    <t>26.02.16
02:34</t>
  </si>
  <si>
    <t>26.02.16
04:48</t>
  </si>
  <si>
    <t>ПС 110/10 кВ "Хвойная",
ВЛ-10 кВ "СОК-1"</t>
  </si>
  <si>
    <t>28.02.16
06:55</t>
  </si>
  <si>
    <t>28.02.16
15:28</t>
  </si>
  <si>
    <t>ТП №16-104, ВЛ-0,4 кВ №4</t>
  </si>
  <si>
    <t>12.03.16
12:15</t>
  </si>
  <si>
    <t>16.03.16
16:50</t>
  </si>
  <si>
    <t>12.03.16
12:20</t>
  </si>
  <si>
    <t>ПС 110/10 кВ "Алябьево",
ВЛ-10 кВ "Алябьево"</t>
  </si>
  <si>
    <t>04.04.16
13:07</t>
  </si>
  <si>
    <t>04.04.16
18:42</t>
  </si>
  <si>
    <t>06.04.16
17:07</t>
  </si>
  <si>
    <t>06.04.16
17:55</t>
  </si>
  <si>
    <t>ПС 110/10 кВ "Хвойная",
ВЛ-10 кВ "РП 1-2"</t>
  </si>
  <si>
    <t>20.04.16
16:49</t>
  </si>
  <si>
    <t>21.04.16
02:40</t>
  </si>
  <si>
    <t>20.04.16
17:31</t>
  </si>
  <si>
    <t>21.04.16
15:19</t>
  </si>
  <si>
    <t>21.04.16
21:19</t>
  </si>
  <si>
    <t>РП 10/0,4 кВ №16-150,
ВЛ-10 кВ "Хлебозавод"</t>
  </si>
  <si>
    <t>25.04.16
11:03</t>
  </si>
  <si>
    <t>25.04.16
15:15</t>
  </si>
  <si>
    <t>10.05.16
00:20</t>
  </si>
  <si>
    <t>10.05.16
03:06</t>
  </si>
  <si>
    <t>ТП №16-311, ВЛ-0,4 кВ №1 
п. Алябьевский</t>
  </si>
  <si>
    <t>18.05.16
00:55</t>
  </si>
  <si>
    <t>18.05.16
01:55</t>
  </si>
  <si>
    <t>ТП №16-813, ВЛ-0,4 кВ №1 
п. Коммунистический</t>
  </si>
  <si>
    <t>19.05.16
03:37</t>
  </si>
  <si>
    <t>19.05.16
07:47</t>
  </si>
  <si>
    <t>ПС 110/10 кВ "Соболиная",
ВЛ-10 кВ "Западный"</t>
  </si>
  <si>
    <t>08.06.16
20:33</t>
  </si>
  <si>
    <t>08.06.16
20:42</t>
  </si>
  <si>
    <t>ПС 110/10 кВ "Алябьево",
ВЛ-10 кВ "Пионерский-1"</t>
  </si>
  <si>
    <t>16.06.16
11:43</t>
  </si>
  <si>
    <t>16.06.16
12:36</t>
  </si>
  <si>
    <t>20.06.16
11:40</t>
  </si>
  <si>
    <t>20.06.16
13:25</t>
  </si>
  <si>
    <t>ПС 110/10 кВ "Хвойная",
ВЛ-10 кВ "КОС-1"</t>
  </si>
  <si>
    <t>20.06.16
19:25</t>
  </si>
  <si>
    <t>20.06.16
22:42</t>
  </si>
  <si>
    <t>20.06.16
20:16</t>
  </si>
  <si>
    <t>ПС 110/10 кВ "Хвойная",
ВЛ-10 кВ "Жил.поселок-1"</t>
  </si>
  <si>
    <t>20.06.16
22:58</t>
  </si>
  <si>
    <t>20.06.16
21:28</t>
  </si>
  <si>
    <t xml:space="preserve">ТП №16-060, ВЛ-0,4 кВ №2, 15 </t>
  </si>
  <si>
    <t>21.06.16
18:41</t>
  </si>
  <si>
    <t>22.06.16
00:26</t>
  </si>
  <si>
    <t>ПС 110/10 кВ "Геологическая",
ВЛ-10 кВ "Ниж.склад"</t>
  </si>
  <si>
    <t>22.06.16
10:25</t>
  </si>
  <si>
    <t>22.06.16
11:22</t>
  </si>
  <si>
    <t>ПС 110/10 кВ "Геологическая",
ВЛ-10 кВ "Жил.поселок-1"</t>
  </si>
  <si>
    <t>29.06.16
11:09</t>
  </si>
  <si>
    <t>29.06.16
11:56</t>
  </si>
  <si>
    <t>ПС 110/10 кВ "Геологическая",
ВЛ-10 кВ "Лесозавод"</t>
  </si>
  <si>
    <t>14.07.16
18:20</t>
  </si>
  <si>
    <t>14.07.16
21:44</t>
  </si>
  <si>
    <t>ПС 110/10 кВ "Зеленоборская",
ВЛ-10 кВ "Поселок-2"</t>
  </si>
  <si>
    <t>15.07.16
09:46</t>
  </si>
  <si>
    <t>15.07.16
16:51</t>
  </si>
  <si>
    <t>14.07.16
10:54</t>
  </si>
  <si>
    <t>ПС 220/110/10 кВ "Картопья",
ВЛ-10 кВ "Поселок"</t>
  </si>
  <si>
    <t>17.07.16
14:05</t>
  </si>
  <si>
    <t>17.07.16
14:30</t>
  </si>
  <si>
    <t>ПС 110/10 кВ "Геологическая",
ВЛ-10 кВ "Водозабор-1"</t>
  </si>
  <si>
    <t>29.07.16
12:55</t>
  </si>
  <si>
    <t>29.07.16
18:20</t>
  </si>
  <si>
    <t>ПС 110/10 кВ "Геологическая",
ВЛ-10 кВ "Лесокомбинат"</t>
  </si>
  <si>
    <t>29.07.16
14:27</t>
  </si>
  <si>
    <t>29.07.16
19:10</t>
  </si>
  <si>
    <t>ПС 110/10 кВ "Омега",
ВЛ-10 кВ "Водозабор"</t>
  </si>
  <si>
    <t>02.08.16
06:15</t>
  </si>
  <si>
    <t>02.08.16
07:15</t>
  </si>
  <si>
    <t>ПС 110/10 кВ "Алябьево",
ВЛ-10 кВ "Пионерский-2"</t>
  </si>
  <si>
    <t>23.08.16
16:42</t>
  </si>
  <si>
    <t>23.08.16
16:51</t>
  </si>
  <si>
    <t>ПС 220/110/10 кВ "Картопья",
ВЛ-10 кВ "Ж/д-1"</t>
  </si>
  <si>
    <t>02.09.16
13:31</t>
  </si>
  <si>
    <t>02.09.16
13:52</t>
  </si>
  <si>
    <t>ПС 110/10 кВ "Соболиная",
ВЛ-10 кВ "Котельная-1"</t>
  </si>
  <si>
    <t>15.09.16
13:16</t>
  </si>
  <si>
    <t>15.09.16
15:36</t>
  </si>
  <si>
    <t>17.09.16
18:01</t>
  </si>
  <si>
    <t>17.09.16
18:46</t>
  </si>
  <si>
    <t>ПС 110/10 кВ "Алябьево",
ВЛ-10 кВ "Мечта"</t>
  </si>
  <si>
    <t>17.09.16
23:43</t>
  </si>
  <si>
    <t>18.09.16
11:22</t>
  </si>
  <si>
    <t>ПС 110/10 кВ "Советская", 
ВЛ-10 кВ  "МК-156"</t>
  </si>
  <si>
    <t>30.09.16
09:43</t>
  </si>
  <si>
    <t>30.09.16
10:17</t>
  </si>
  <si>
    <t>ПС 110/10 кВ "Хвойная",
ВЛ-10 кВ "ПМК 3-1"</t>
  </si>
  <si>
    <t>06.10.16
13:57</t>
  </si>
  <si>
    <t>06.10.16
14:35</t>
  </si>
  <si>
    <t>07.10.16
16:13</t>
  </si>
  <si>
    <t>07.10.16
16:32</t>
  </si>
  <si>
    <t>ПС 110/10 кВ "Хвойная",
ВЛ-10 кВ "16 МКР"</t>
  </si>
  <si>
    <t>12.10.16
10:31</t>
  </si>
  <si>
    <t>12.10.16
11:24</t>
  </si>
  <si>
    <t>ПС 220/110/10 кВ "Картопья",
ВЛ-10 кВ "ЛПК-2"</t>
  </si>
  <si>
    <t>13.10.16
10:28</t>
  </si>
  <si>
    <t>13.10.16
11:37</t>
  </si>
  <si>
    <t>31.10.16
15:54</t>
  </si>
  <si>
    <t>31.10.16
16:51</t>
  </si>
  <si>
    <t>08.11.16
09:40</t>
  </si>
  <si>
    <t>08.11.16
12:18</t>
  </si>
  <si>
    <t>ПС 220/110/10 кВ "Картопья",
ВЛ-10 кВ "УРБ"</t>
  </si>
  <si>
    <t>09.11.16
05:20</t>
  </si>
  <si>
    <t>09.11.16
06:18</t>
  </si>
  <si>
    <t>07.12.16
09:49</t>
  </si>
  <si>
    <t>07.12.16
12:11</t>
  </si>
  <si>
    <t>18.12.16
12:26</t>
  </si>
  <si>
    <t>18.12.16
13:11</t>
  </si>
  <si>
    <t>24.12.16
03:49</t>
  </si>
  <si>
    <t>24.12.16
04:19</t>
  </si>
  <si>
    <t>ДЗО ЮТЭК-Когалым</t>
  </si>
  <si>
    <t xml:space="preserve">ЦРП 2-1 РУ-10 кВ, 
ВЛ-10 кВ яч. 1 </t>
  </si>
  <si>
    <t>10.03.16
11:25</t>
  </si>
  <si>
    <t>10.03.16
12:00</t>
  </si>
  <si>
    <t>ПС 35/10 кВ №35, 
ВЛ-6 кВ яч. 16</t>
  </si>
  <si>
    <t>20.03.16
13:30</t>
  </si>
  <si>
    <t>20.03.16
14:48</t>
  </si>
  <si>
    <t xml:space="preserve">ЦРП 2-13 РУ-6 кВ, 
ВЛ-6 кВ яч. 5 </t>
  </si>
  <si>
    <t>22.03.16
13:46</t>
  </si>
  <si>
    <t>22.03.16
15:30</t>
  </si>
  <si>
    <t>ПС 35/6 кВ №35, 
ВЛ-6 кВ яч. 5</t>
  </si>
  <si>
    <t>22.03.16
17:10</t>
  </si>
  <si>
    <t>22.03.16
18:20</t>
  </si>
  <si>
    <t>ЦРП 2-3 РУ-10 кВ, 
ВЛ-10 кВ яч. 12</t>
  </si>
  <si>
    <t>09.04.16
14:24</t>
  </si>
  <si>
    <t>22.03.16
16:04</t>
  </si>
  <si>
    <t>ЦРП 2-8 РУ-10 кВ, 
ВЛ-10 кВ яч. 19</t>
  </si>
  <si>
    <t>22.04.16
00:20</t>
  </si>
  <si>
    <t>22.04.16
00:40</t>
  </si>
  <si>
    <t>ЦРП 2-3 РУ-10 кВ, 
ВЛ-10 кВ яч. 5, 6</t>
  </si>
  <si>
    <t>24.07.16
18:01</t>
  </si>
  <si>
    <t>24.07.16
18:40</t>
  </si>
  <si>
    <t>ЦРП 2-5 РУ-10 кВ, 
ВЛ-10 кВ яч. 5</t>
  </si>
  <si>
    <t>11.08.16
13:56</t>
  </si>
  <si>
    <t>11.08.16
14:41</t>
  </si>
  <si>
    <t>ПС 35/6 кВ №35, 
ВЛ-6 кВ яч. 3</t>
  </si>
  <si>
    <t>24.08.16
13:21</t>
  </si>
  <si>
    <t>24.08.16
15:26</t>
  </si>
  <si>
    <t>13.09.16
14:00</t>
  </si>
  <si>
    <t>13.09.16
14:35</t>
  </si>
  <si>
    <t>ПС 35/10 кВ №21, 
ВЛ-10 кВ яч. 13, 18</t>
  </si>
  <si>
    <t>07.10.16
22:10</t>
  </si>
  <si>
    <t>08.10.16
00:45</t>
  </si>
  <si>
    <t>ПС 35/6 кВ №35, 
ВЛ-6 кВ яч. 15</t>
  </si>
  <si>
    <t>01.11.16
11:15</t>
  </si>
  <si>
    <t>01.11.16
19:34</t>
  </si>
  <si>
    <t>01.11.16
11:50</t>
  </si>
  <si>
    <t>ПС 35/6 кВ №35, 
ВЛ-6 кВ яч. 13</t>
  </si>
  <si>
    <t>16.11.16
07:17</t>
  </si>
  <si>
    <t>16.11.16
08:10</t>
  </si>
  <si>
    <t>30.12.16
18:12</t>
  </si>
  <si>
    <t>30.12.16
20:10</t>
  </si>
  <si>
    <t>ДЗО ЮТЭК-ХМР</t>
  </si>
  <si>
    <t>ПС 110/10 кВ "Выкатная",              ВЛ-10 кВ "Реполово"</t>
  </si>
  <si>
    <t>27.05.16   17:15</t>
  </si>
  <si>
    <t>27.05.16   17:34</t>
  </si>
  <si>
    <t>стр. 14</t>
  </si>
  <si>
    <t>04.06.16   12:20</t>
  </si>
  <si>
    <t>04.06.16   12:53</t>
  </si>
  <si>
    <t>стр. 19-20</t>
  </si>
  <si>
    <t>ВЛ-10 кВ "Кышик"</t>
  </si>
  <si>
    <t>07.06.16   00:30</t>
  </si>
  <si>
    <t>08.06.16   05:39</t>
  </si>
  <si>
    <t>стр. 21-22</t>
  </si>
  <si>
    <t>ПС 110/10 кВ"Выкатная", 
ВЛ-10 кВ "Сибирский"</t>
  </si>
  <si>
    <t>09.06.16   19:39</t>
  </si>
  <si>
    <t>09.06.16   19:48</t>
  </si>
  <si>
    <t>стр. 24</t>
  </si>
  <si>
    <t>24.06.16   14:05</t>
  </si>
  <si>
    <t>24.06.16   17:05</t>
  </si>
  <si>
    <t>стр. 31</t>
  </si>
  <si>
    <t>КТП 6/20 кВ №18-4040, 
ВЛЗ-20 кВ Пырьях</t>
  </si>
  <si>
    <t>08.07.16   14:56</t>
  </si>
  <si>
    <t>08.07.16   18:30</t>
  </si>
  <si>
    <t>стр. 38-39</t>
  </si>
  <si>
    <t>05.08.16   15:10</t>
  </si>
  <si>
    <t>05.08.16   17:10</t>
  </si>
  <si>
    <t>стр. 54-55</t>
  </si>
  <si>
    <t>06.08.16   07:11</t>
  </si>
  <si>
    <t>06.08.16   16:54</t>
  </si>
  <si>
    <t>06.08.16   08:04</t>
  </si>
  <si>
    <t>06.08.16   09:20</t>
  </si>
  <si>
    <t>стр. 55-56</t>
  </si>
  <si>
    <t>ПС 35/10 "Цингалы",
ВЛ-10 кВ "Лугофилинск"</t>
  </si>
  <si>
    <t>06.08.16   08:25</t>
  </si>
  <si>
    <t>06.08.16   08:54</t>
  </si>
  <si>
    <t>Реклоузер №1,
ВЛ-10 кВ "Нялино-1"</t>
  </si>
  <si>
    <t>10.09.16   09:00</t>
  </si>
  <si>
    <t>10.09.16   09:55</t>
  </si>
  <si>
    <t>стр. 68</t>
  </si>
  <si>
    <t>21.09.16   11:45</t>
  </si>
  <si>
    <t>21.09.16   11:51</t>
  </si>
  <si>
    <t>стр. 72</t>
  </si>
  <si>
    <t>И.О. главного инженера АО "ЮРЭСК"</t>
  </si>
  <si>
    <t>Нагогин Е.В.</t>
  </si>
  <si>
    <t>Должность</t>
  </si>
  <si>
    <t>Ф.И.О.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</si>
  <si>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</si>
  <si>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</si>
  <si>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</si>
  <si>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</si>
  <si>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</si>
  <si>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только организацией по управлению единой национальной (общероссийской) электрической сетью.</t>
    </r>
  </si>
  <si>
    <t>АО "Югорская региональная электросетевая компания" (АО "ЮРЭСК")</t>
  </si>
  <si>
    <t>Версия 1.0.1</t>
  </si>
  <si>
    <t>(Наименование ТСО)</t>
  </si>
  <si>
    <t>I - Расчет показателя уровня надежности оказываемых услуг</t>
  </si>
  <si>
    <t>Показатель</t>
  </si>
  <si>
    <t>Ед.изм.</t>
  </si>
  <si>
    <t>Значение</t>
  </si>
  <si>
    <t>плановое</t>
  </si>
  <si>
    <t>фактическое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</si>
  <si>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</si>
  <si>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</si>
  <si>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</si>
  <si>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шт</t>
  </si>
  <si>
    <t>Показатель надежности услуг</t>
  </si>
  <si>
    <t>-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</si>
  <si>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</si>
  <si>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</si>
  <si>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</si>
  <si>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</si>
  <si>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Показатель качества услуг ФСК</t>
  </si>
  <si>
    <t>III - Расчет показателя уровня качества обслуживания потребителей услуг  ТСО</t>
  </si>
  <si>
    <t>Отклонение факта от плана</t>
  </si>
  <si>
    <t>Зависимость</t>
  </si>
  <si>
    <t>Оценка при планировании</t>
  </si>
  <si>
    <t>Оценка по факту</t>
  </si>
  <si>
    <t>СПРАВОЧНО</t>
  </si>
  <si>
    <t>min</t>
  </si>
  <si>
    <t>выставляется при</t>
  </si>
  <si>
    <t>med</t>
  </si>
  <si>
    <t>max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</si>
  <si>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</si>
  <si>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</si>
  <si>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</si>
  <si>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</si>
  <si>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</si>
  <si>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80%&lt;гр.4&lt;120%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</si>
  <si>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</si>
  <si>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</si>
  <si>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</si>
  <si>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</si>
  <si>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</si>
  <si>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</si>
  <si>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</si>
  <si>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</si>
  <si>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</si>
  <si>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</si>
  <si>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</si>
  <si>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</si>
  <si>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</si>
  <si>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</si>
  <si>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</si>
  <si>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</si>
  <si>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</si>
  <si>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</si>
  <si>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</si>
  <si>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</si>
  <si>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Индикатор исполнительности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</si>
  <si>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</si>
  <si>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</si>
  <si>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</si>
  <si>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</si>
  <si>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</si>
  <si>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</si>
  <si>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</si>
  <si>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</si>
  <si>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</si>
  <si>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</si>
  <si>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</si>
  <si>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</si>
  <si>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</si>
  <si>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</si>
  <si>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</si>
  <si>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Индикатор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</si>
  <si>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</si>
  <si>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</si>
  <si>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</si>
  <si>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</si>
  <si>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</si>
  <si>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</si>
  <si>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</si>
  <si>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</si>
  <si>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</si>
  <si>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</si>
  <si>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</si>
  <si>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</t>
  </si>
  <si>
    <t>шт/ 1000 потр</t>
  </si>
  <si>
    <t>б) электронной связи через сеть Интернет</t>
  </si>
  <si>
    <t>в) системы автоинформирования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</si>
  <si>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</si>
  <si>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</si>
  <si>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</si>
  <si>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</si>
  <si>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</si>
  <si>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</si>
  <si>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</si>
  <si>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уровня качества обслуживания потребителей услуг ТСО</t>
  </si>
  <si>
    <t>IV - Расчет показателя уровня качества осуществляемого технологического присоединения к сети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</si>
  <si>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</si>
  <si>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</si>
  <si>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</si>
  <si>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Число, шт.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</si>
  <si>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</si>
  <si>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</si>
  <si>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</si>
  <si>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</si>
  <si>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</si>
  <si>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</si>
  <si>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</si>
  <si>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</si>
  <si>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</si>
  <si>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</si>
  <si>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</si>
  <si>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план</t>
  </si>
  <si>
    <t>Показатель уровня качества оказываемых услуг ТСО</t>
  </si>
  <si>
    <t>факт</t>
  </si>
  <si>
    <t>IV - СВОД ПО ПОКАЗАТЕЛЯМ НАДЕЖНОСТИ И КАЧЕСТВА И РАСЧЕТ ОБОБЩЕННОГО ПОКАЗАТЕЛЯ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</si>
  <si>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</si>
  <si>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</si>
  <si>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</si>
  <si>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</si>
  <si>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</si>
  <si>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достигнуто с улучшением</t>
  </si>
  <si>
    <t>+</t>
  </si>
  <si>
    <t>достигнуто</t>
  </si>
  <si>
    <t>Показатель уровня качества осуществляемого технологического присоединения к сети</t>
  </si>
  <si>
    <t>Значения обобщенного показателя надежности и качества</t>
  </si>
  <si>
    <t>ФСК</t>
  </si>
  <si>
    <t>ТСО</t>
  </si>
  <si>
    <t>Коэффициенты допустимого отклонения показателей надежности и качества</t>
  </si>
  <si>
    <t>Организация/период</t>
  </si>
  <si>
    <t>К показателю надежности</t>
  </si>
  <si>
    <t>К показателю качества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</si>
  <si>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</si>
  <si>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</si>
  <si>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</si>
  <si>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 xml:space="preserve">Поэтапное (1% в год) от 20% до 15% </t>
  </si>
  <si>
    <t>ТСО - пилоты 1-2-й очереди (переход на долгосрочное регулирование с 2010 года и ранее)</t>
  </si>
  <si>
    <t>Первые три года первого периода регулирования</t>
  </si>
  <si>
    <t>Прочие ТСО</t>
  </si>
  <si>
    <t>Последующие годы первого периода регулирования</t>
  </si>
  <si>
    <t xml:space="preserve">Поэтапное (1% в год) от 30% до 25% </t>
  </si>
  <si>
    <t>Переход на долгосрочное регулирование ТСО</t>
  </si>
  <si>
    <t>до 01.07.2010г. (отчет за 1-3 годы 1 ДПР)</t>
  </si>
  <si>
    <t>Коэффициенты значимости коэффициентов надежности и качества</t>
  </si>
  <si>
    <t>Организация</t>
  </si>
  <si>
    <t>Коэффициент надежности</t>
  </si>
  <si>
    <t>Коэффициенты качества</t>
  </si>
  <si>
    <t>V - Расчет корректировки НВВ по показателям надежности и качества</t>
  </si>
  <si>
    <t>Коэффициент корректировки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</si>
  <si>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</si>
  <si>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</si>
  <si>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Максимальный процент корректрировки на текущий год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</si>
  <si>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</si>
  <si>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на 2011 год</t>
  </si>
  <si>
    <t>на 2012 год</t>
  </si>
  <si>
    <t>на 2013 год и далее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</si>
  <si>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</si>
  <si>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</si>
  <si>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</si>
  <si>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</si>
  <si>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Начальник управления реализации услуг</t>
  </si>
  <si>
    <t>Печеневский О.В.</t>
  </si>
  <si>
    <t>Подпись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</si>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</sst>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400]h:mm:ss\ AM/PM"/>
    <numFmt numFmtId="165" formatCode="[h]:mm:ss;@"/>
    <numFmt numFmtId="166" formatCode="_-* #,##0.00_р_._-;\-* #,##0.00_р_._-;_-* &quot;-&quot;??_р_._-;_-@_-"/>
    <numFmt numFmtId="167" formatCode="#,##0.0000"/>
    <numFmt numFmtId="168" formatCode="0.0000"/>
    <numFmt numFmtId="169" formatCode="#,##0.00000000"/>
    <numFmt numFmtId="170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color indexed="6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"/>
    </font>
    <font>
      <b/>
      <u/>
      <sz val="10"/>
      <name val="Verdana"/>
      <family val="2"/>
      <charset val="204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Verdana"/>
      <family val="2"/>
      <charset val="204"/>
    </font>
    <font>
      <sz val="10"/>
      <color indexed="10"/>
      <name val="Verdana"/>
      <family val="2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70" fontId="13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left" wrapText="1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21" fontId="2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textRotation="90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left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21" fontId="4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8" fillId="0" borderId="2" xfId="1" applyNumberFormat="1" applyFont="1" applyFill="1" applyBorder="1" applyAlignment="1">
      <alignment horizontal="center" vertical="top" wrapText="1"/>
    </xf>
    <xf numFmtId="0" fontId="8" fillId="0" borderId="0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166" fontId="10" fillId="0" borderId="0" xfId="2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left"/>
    </xf>
    <xf numFmtId="0" fontId="10" fillId="0" borderId="5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0" fillId="0" borderId="0" xfId="1" applyFont="1" applyBorder="1" applyAlignment="1">
      <alignment horizontal="left"/>
    </xf>
    <xf numFmtId="164" fontId="10" fillId="0" borderId="0" xfId="1" applyNumberFormat="1" applyFont="1" applyBorder="1" applyAlignment="1">
      <alignment horizontal="left"/>
    </xf>
    <xf numFmtId="0" fontId="2" fillId="0" borderId="6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164" fontId="2" fillId="0" borderId="0" xfId="1" applyNumberFormat="1" applyFont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left"/>
    </xf>
    <xf numFmtId="0" fontId="11" fillId="0" borderId="0" xfId="1" applyFont="1" applyFill="1" applyBorder="1" applyAlignment="1">
      <alignment horizontal="justify" wrapText="1"/>
    </xf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4" fillId="3" borderId="7" xfId="3" applyFont="1" applyFill="1" applyBorder="1" applyAlignment="1" applyProtection="1">
      <alignment horizontal="center" vertical="center"/>
      <protection locked="0"/>
    </xf>
    <xf numFmtId="0" fontId="15" fillId="0" borderId="0" xfId="3" applyFont="1" applyProtection="1"/>
    <xf numFmtId="0" fontId="15" fillId="0" borderId="0" xfId="3" applyFont="1" applyAlignment="1" applyProtection="1">
      <alignment horizontal="right"/>
    </xf>
    <xf numFmtId="0" fontId="15" fillId="0" borderId="8" xfId="3" applyFont="1" applyFill="1" applyBorder="1" applyAlignment="1" applyProtection="1">
      <alignment horizontal="center" vertical="top"/>
    </xf>
    <xf numFmtId="0" fontId="15" fillId="0" borderId="0" xfId="3" applyFont="1" applyFill="1" applyProtection="1"/>
    <xf numFmtId="0" fontId="16" fillId="0" borderId="0" xfId="3" applyFont="1" applyProtection="1"/>
    <xf numFmtId="0" fontId="17" fillId="0" borderId="1" xfId="3" applyFont="1" applyBorder="1" applyAlignment="1" applyProtection="1">
      <alignment horizontal="center" vertical="center" wrapText="1"/>
    </xf>
    <xf numFmtId="0" fontId="17" fillId="0" borderId="2" xfId="3" applyFont="1" applyBorder="1" applyAlignment="1" applyProtection="1">
      <alignment horizontal="center" vertical="center" wrapText="1"/>
    </xf>
    <xf numFmtId="0" fontId="17" fillId="0" borderId="9" xfId="3" applyFont="1" applyBorder="1" applyAlignment="1" applyProtection="1">
      <alignment horizontal="center" vertical="center" wrapText="1"/>
    </xf>
    <xf numFmtId="0" fontId="17" fillId="0" borderId="1" xfId="3" applyFont="1" applyBorder="1" applyAlignment="1" applyProtection="1">
      <alignment horizontal="center" vertical="center" wrapText="1"/>
    </xf>
    <xf numFmtId="0" fontId="17" fillId="0" borderId="1" xfId="3" applyFont="1" applyBorder="1" applyAlignment="1" applyProtection="1">
      <alignment horizontal="center" vertical="top" wrapText="1"/>
    </xf>
    <xf numFmtId="0" fontId="15" fillId="0" borderId="1" xfId="3" applyFont="1" applyFill="1" applyBorder="1" applyAlignment="1" applyProtection="1">
      <alignment vertical="top" wrapText="1"/>
    </xf>
    <xf numFmtId="3" fontId="15" fillId="0" borderId="1" xfId="3" applyNumberFormat="1" applyFont="1" applyFill="1" applyBorder="1" applyAlignment="1" applyProtection="1">
      <alignment horizontal="center" vertical="center"/>
    </xf>
    <xf numFmtId="3" fontId="15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1" xfId="3" applyFont="1" applyBorder="1" applyProtection="1"/>
    <xf numFmtId="0" fontId="17" fillId="4" borderId="1" xfId="3" applyFont="1" applyFill="1" applyBorder="1" applyProtection="1"/>
    <xf numFmtId="3" fontId="17" fillId="4" borderId="1" xfId="3" applyNumberFormat="1" applyFont="1" applyFill="1" applyBorder="1" applyAlignment="1" applyProtection="1">
      <alignment horizontal="center" vertical="center"/>
    </xf>
    <xf numFmtId="167" fontId="17" fillId="4" borderId="1" xfId="3" applyNumberFormat="1" applyFont="1" applyFill="1" applyBorder="1" applyAlignment="1" applyProtection="1">
      <alignment horizontal="center" vertical="center"/>
    </xf>
    <xf numFmtId="0" fontId="17" fillId="0" borderId="0" xfId="3" applyFont="1" applyProtection="1"/>
    <xf numFmtId="4" fontId="17" fillId="4" borderId="1" xfId="3" applyNumberFormat="1" applyFont="1" applyFill="1" applyBorder="1" applyAlignment="1" applyProtection="1">
      <alignment horizontal="center" vertical="center"/>
    </xf>
    <xf numFmtId="0" fontId="17" fillId="0" borderId="1" xfId="3" applyFont="1" applyBorder="1" applyAlignment="1" applyProtection="1">
      <alignment horizontal="center"/>
    </xf>
    <xf numFmtId="0" fontId="18" fillId="4" borderId="10" xfId="3" applyFont="1" applyFill="1" applyBorder="1" applyAlignment="1" applyProtection="1">
      <alignment vertical="top" wrapText="1"/>
    </xf>
    <xf numFmtId="0" fontId="18" fillId="4" borderId="3" xfId="3" applyFont="1" applyFill="1" applyBorder="1" applyAlignment="1" applyProtection="1">
      <alignment vertical="top" wrapText="1"/>
    </xf>
    <xf numFmtId="3" fontId="18" fillId="4" borderId="3" xfId="3" applyNumberFormat="1" applyFont="1" applyFill="1" applyBorder="1" applyAlignment="1" applyProtection="1">
      <alignment horizontal="center" vertical="center"/>
    </xf>
    <xf numFmtId="3" fontId="18" fillId="4" borderId="4" xfId="3" applyNumberFormat="1" applyFont="1" applyFill="1" applyBorder="1" applyAlignment="1" applyProtection="1">
      <alignment horizontal="center" vertical="center"/>
    </xf>
    <xf numFmtId="0" fontId="17" fillId="0" borderId="1" xfId="3" applyFont="1" applyFill="1" applyBorder="1" applyAlignment="1" applyProtection="1">
      <alignment vertical="top" wrapText="1"/>
    </xf>
    <xf numFmtId="3" fontId="17" fillId="0" borderId="1" xfId="3" applyNumberFormat="1" applyFont="1" applyFill="1" applyBorder="1" applyAlignment="1" applyProtection="1">
      <alignment horizontal="center" vertical="center"/>
    </xf>
    <xf numFmtId="4" fontId="17" fillId="5" borderId="1" xfId="3" applyNumberFormat="1" applyFont="1" applyFill="1" applyBorder="1" applyAlignment="1" applyProtection="1">
      <alignment horizontal="center" vertical="center"/>
    </xf>
    <xf numFmtId="0" fontId="15" fillId="0" borderId="1" xfId="3" applyFont="1" applyBorder="1" applyAlignment="1" applyProtection="1">
      <alignment vertical="top" wrapText="1"/>
    </xf>
    <xf numFmtId="3" fontId="15" fillId="0" borderId="1" xfId="3" applyNumberFormat="1" applyFont="1" applyBorder="1" applyAlignment="1" applyProtection="1">
      <alignment horizontal="center" vertical="center"/>
    </xf>
    <xf numFmtId="10" fontId="15" fillId="6" borderId="1" xfId="4" applyNumberFormat="1" applyFont="1" applyFill="1" applyBorder="1" applyAlignment="1" applyProtection="1">
      <alignment horizontal="center" vertical="center"/>
      <protection locked="0"/>
    </xf>
    <xf numFmtId="9" fontId="15" fillId="5" borderId="1" xfId="4" applyFont="1" applyFill="1" applyBorder="1" applyAlignment="1" applyProtection="1">
      <alignment horizontal="center" vertical="center"/>
    </xf>
    <xf numFmtId="4" fontId="15" fillId="5" borderId="1" xfId="3" applyNumberFormat="1" applyFont="1" applyFill="1" applyBorder="1" applyAlignment="1" applyProtection="1">
      <alignment horizontal="center" vertical="center"/>
    </xf>
    <xf numFmtId="4" fontId="15" fillId="6" borderId="1" xfId="3" applyNumberFormat="1" applyFont="1" applyFill="1" applyBorder="1" applyAlignment="1" applyProtection="1">
      <alignment horizontal="center" vertical="center"/>
      <protection locked="0"/>
    </xf>
    <xf numFmtId="9" fontId="15" fillId="0" borderId="1" xfId="4" applyFont="1" applyFill="1" applyBorder="1" applyAlignment="1" applyProtection="1">
      <alignment horizontal="center" vertical="center"/>
    </xf>
    <xf numFmtId="4" fontId="17" fillId="6" borderId="1" xfId="3" applyNumberFormat="1" applyFont="1" applyFill="1" applyBorder="1" applyAlignment="1" applyProtection="1">
      <alignment horizontal="center" vertical="center"/>
      <protection locked="0"/>
    </xf>
    <xf numFmtId="9" fontId="17" fillId="5" borderId="1" xfId="4" applyFont="1" applyFill="1" applyBorder="1" applyAlignment="1" applyProtection="1">
      <alignment horizontal="center" vertical="center"/>
    </xf>
    <xf numFmtId="10" fontId="17" fillId="5" borderId="1" xfId="4" applyNumberFormat="1" applyFont="1" applyFill="1" applyBorder="1" applyAlignment="1" applyProtection="1">
      <alignment horizontal="center" vertical="center"/>
    </xf>
    <xf numFmtId="3" fontId="17" fillId="0" borderId="1" xfId="3" applyNumberFormat="1" applyFont="1" applyBorder="1" applyAlignment="1" applyProtection="1">
      <alignment horizontal="center" vertical="center"/>
    </xf>
    <xf numFmtId="0" fontId="17" fillId="4" borderId="1" xfId="3" applyFont="1" applyFill="1" applyBorder="1" applyAlignment="1" applyProtection="1">
      <alignment vertical="top" wrapText="1"/>
    </xf>
    <xf numFmtId="4" fontId="18" fillId="4" borderId="3" xfId="3" applyNumberFormat="1" applyFont="1" applyFill="1" applyBorder="1" applyAlignment="1" applyProtection="1">
      <alignment horizontal="center" vertical="center"/>
    </xf>
    <xf numFmtId="4" fontId="18" fillId="4" borderId="4" xfId="3" applyNumberFormat="1" applyFont="1" applyFill="1" applyBorder="1" applyAlignment="1" applyProtection="1">
      <alignment horizontal="center" vertical="center"/>
    </xf>
    <xf numFmtId="0" fontId="17" fillId="0" borderId="1" xfId="3" applyFont="1" applyBorder="1" applyAlignment="1" applyProtection="1">
      <alignment vertical="top" wrapText="1"/>
    </xf>
    <xf numFmtId="4" fontId="17" fillId="0" borderId="1" xfId="3" applyNumberFormat="1" applyFont="1" applyBorder="1" applyAlignment="1" applyProtection="1">
      <alignment horizontal="center" vertical="center"/>
    </xf>
    <xf numFmtId="4" fontId="15" fillId="0" borderId="1" xfId="3" applyNumberFormat="1" applyFont="1" applyBorder="1" applyAlignment="1" applyProtection="1">
      <alignment horizontal="center" vertical="center"/>
    </xf>
    <xf numFmtId="9" fontId="17" fillId="0" borderId="1" xfId="4" applyFont="1" applyFill="1" applyBorder="1" applyAlignment="1" applyProtection="1">
      <alignment horizontal="center" vertical="center"/>
    </xf>
    <xf numFmtId="9" fontId="15" fillId="5" borderId="1" xfId="4" applyNumberFormat="1" applyFont="1" applyFill="1" applyBorder="1" applyAlignment="1" applyProtection="1">
      <alignment horizontal="center" vertical="center"/>
    </xf>
    <xf numFmtId="4" fontId="17" fillId="0" borderId="1" xfId="3" applyNumberFormat="1" applyFont="1" applyFill="1" applyBorder="1" applyAlignment="1" applyProtection="1">
      <alignment horizontal="center" vertical="center"/>
    </xf>
    <xf numFmtId="167" fontId="18" fillId="4" borderId="3" xfId="3" applyNumberFormat="1" applyFont="1" applyFill="1" applyBorder="1" applyAlignment="1" applyProtection="1">
      <alignment horizontal="center" vertical="center"/>
    </xf>
    <xf numFmtId="0" fontId="15" fillId="0" borderId="0" xfId="3" applyFont="1" applyBorder="1" applyProtection="1"/>
    <xf numFmtId="0" fontId="15" fillId="0" borderId="1" xfId="3" applyFont="1" applyBorder="1" applyAlignment="1" applyProtection="1">
      <alignment wrapText="1"/>
    </xf>
    <xf numFmtId="0" fontId="15" fillId="3" borderId="1" xfId="3" applyFont="1" applyFill="1" applyBorder="1" applyAlignment="1" applyProtection="1">
      <alignment horizontal="center" vertical="center"/>
      <protection locked="0"/>
    </xf>
    <xf numFmtId="168" fontId="17" fillId="4" borderId="1" xfId="3" applyNumberFormat="1" applyFont="1" applyFill="1" applyBorder="1" applyAlignment="1" applyProtection="1">
      <alignment horizontal="center" vertical="center" wrapText="1"/>
    </xf>
    <xf numFmtId="169" fontId="15" fillId="0" borderId="0" xfId="3" applyNumberFormat="1" applyFont="1" applyProtection="1"/>
    <xf numFmtId="0" fontId="18" fillId="4" borderId="1" xfId="3" applyFont="1" applyFill="1" applyBorder="1" applyAlignment="1" applyProtection="1">
      <alignment vertical="top" wrapText="1"/>
    </xf>
    <xf numFmtId="0" fontId="18" fillId="0" borderId="0" xfId="3" applyFont="1" applyFill="1" applyBorder="1" applyAlignment="1" applyProtection="1">
      <alignment vertical="top" wrapText="1"/>
    </xf>
    <xf numFmtId="0" fontId="22" fillId="0" borderId="0" xfId="3" applyFont="1" applyAlignment="1" applyProtection="1">
      <alignment horizontal="center" vertical="center"/>
    </xf>
    <xf numFmtId="0" fontId="22" fillId="0" borderId="0" xfId="3" applyFont="1" applyAlignment="1" applyProtection="1">
      <alignment horizontal="center"/>
    </xf>
    <xf numFmtId="0" fontId="17" fillId="0" borderId="10" xfId="3" applyFont="1" applyBorder="1" applyAlignment="1" applyProtection="1">
      <alignment horizontal="center" vertical="center" wrapText="1"/>
    </xf>
    <xf numFmtId="0" fontId="17" fillId="0" borderId="4" xfId="3" applyFont="1" applyBorder="1" applyAlignment="1" applyProtection="1">
      <alignment horizontal="center" vertical="center" wrapText="1"/>
    </xf>
    <xf numFmtId="0" fontId="15" fillId="0" borderId="1" xfId="3" applyFont="1" applyFill="1" applyBorder="1" applyProtection="1"/>
    <xf numFmtId="167" fontId="15" fillId="5" borderId="1" xfId="3" applyNumberFormat="1" applyFont="1" applyFill="1" applyBorder="1" applyAlignment="1" applyProtection="1">
      <alignment horizontal="center" vertical="center"/>
    </xf>
    <xf numFmtId="9" fontId="15" fillId="7" borderId="1" xfId="4" applyNumberFormat="1" applyFont="1" applyFill="1" applyBorder="1" applyAlignment="1" applyProtection="1">
      <alignment horizontal="center" vertical="center"/>
    </xf>
    <xf numFmtId="9" fontId="15" fillId="5" borderId="1" xfId="4" applyFont="1" applyFill="1" applyBorder="1" applyAlignment="1" applyProtection="1">
      <alignment horizontal="center" vertical="center" wrapText="1"/>
      <protection hidden="1"/>
    </xf>
    <xf numFmtId="9" fontId="15" fillId="7" borderId="1" xfId="4" applyFont="1" applyFill="1" applyBorder="1" applyAlignment="1" applyProtection="1">
      <alignment horizontal="center" vertical="center"/>
      <protection locked="0"/>
    </xf>
    <xf numFmtId="3" fontId="15" fillId="5" borderId="1" xfId="4" applyNumberFormat="1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Border="1" applyProtection="1"/>
    <xf numFmtId="3" fontId="15" fillId="0" borderId="0" xfId="3" applyNumberFormat="1" applyFont="1" applyFill="1" applyBorder="1" applyAlignment="1" applyProtection="1">
      <alignment horizontal="center" vertical="center"/>
    </xf>
    <xf numFmtId="167" fontId="15" fillId="0" borderId="0" xfId="3" applyNumberFormat="1" applyFont="1" applyFill="1" applyBorder="1" applyAlignment="1" applyProtection="1">
      <alignment horizontal="center" vertical="center"/>
    </xf>
    <xf numFmtId="9" fontId="15" fillId="0" borderId="0" xfId="4" applyFont="1" applyFill="1" applyBorder="1" applyAlignment="1" applyProtection="1">
      <alignment horizontal="center" vertical="center"/>
    </xf>
    <xf numFmtId="9" fontId="23" fillId="0" borderId="0" xfId="4" applyFont="1" applyFill="1" applyBorder="1" applyAlignment="1" applyProtection="1">
      <alignment horizontal="center" vertical="center"/>
    </xf>
    <xf numFmtId="3" fontId="15" fillId="0" borderId="0" xfId="4" applyNumberFormat="1" applyFont="1" applyFill="1" applyBorder="1" applyAlignment="1" applyProtection="1">
      <alignment horizontal="center" vertical="center"/>
    </xf>
    <xf numFmtId="0" fontId="17" fillId="0" borderId="0" xfId="3" applyFont="1" applyFill="1" applyBorder="1" applyProtection="1"/>
    <xf numFmtId="0" fontId="15" fillId="0" borderId="2" xfId="3" applyFont="1" applyFill="1" applyBorder="1" applyProtection="1"/>
    <xf numFmtId="4" fontId="15" fillId="5" borderId="2" xfId="3" applyNumberFormat="1" applyFont="1" applyFill="1" applyBorder="1" applyAlignment="1" applyProtection="1">
      <alignment horizontal="center" vertical="center"/>
    </xf>
    <xf numFmtId="9" fontId="15" fillId="4" borderId="1" xfId="4" applyFont="1" applyFill="1" applyBorder="1" applyAlignment="1" applyProtection="1">
      <alignment horizontal="center" vertical="center"/>
    </xf>
    <xf numFmtId="0" fontId="15" fillId="0" borderId="1" xfId="3" applyFont="1" applyBorder="1" applyAlignment="1" applyProtection="1">
      <alignment vertical="center" wrapText="1"/>
    </xf>
    <xf numFmtId="9" fontId="15" fillId="0" borderId="1" xfId="4" applyFont="1" applyBorder="1" applyAlignment="1" applyProtection="1">
      <alignment horizontal="center" vertical="center"/>
    </xf>
    <xf numFmtId="9" fontId="15" fillId="0" borderId="2" xfId="4" applyFont="1" applyBorder="1" applyAlignment="1" applyProtection="1">
      <alignment horizontal="center" vertical="center"/>
    </xf>
    <xf numFmtId="9" fontId="15" fillId="0" borderId="11" xfId="4" applyFont="1" applyBorder="1" applyAlignment="1" applyProtection="1">
      <alignment horizontal="center" vertical="center"/>
    </xf>
    <xf numFmtId="9" fontId="15" fillId="0" borderId="1" xfId="4" applyFont="1" applyBorder="1" applyAlignment="1" applyProtection="1">
      <alignment horizontal="center" vertical="center" wrapText="1"/>
    </xf>
    <xf numFmtId="9" fontId="15" fillId="0" borderId="9" xfId="4" applyFont="1" applyBorder="1" applyAlignment="1" applyProtection="1">
      <alignment horizontal="center" vertical="center"/>
    </xf>
    <xf numFmtId="0" fontId="17" fillId="4" borderId="10" xfId="3" applyFont="1" applyFill="1" applyBorder="1" applyAlignment="1" applyProtection="1">
      <alignment horizontal="left"/>
    </xf>
    <xf numFmtId="0" fontId="17" fillId="4" borderId="3" xfId="3" applyFont="1" applyFill="1" applyBorder="1" applyAlignment="1" applyProtection="1">
      <alignment horizontal="left"/>
    </xf>
    <xf numFmtId="0" fontId="17" fillId="4" borderId="4" xfId="3" applyFont="1" applyFill="1" applyBorder="1" applyAlignment="1" applyProtection="1">
      <alignment horizontal="left"/>
    </xf>
    <xf numFmtId="9" fontId="15" fillId="0" borderId="10" xfId="4" applyFont="1" applyBorder="1" applyAlignment="1" applyProtection="1">
      <alignment horizontal="center" vertical="center"/>
    </xf>
    <xf numFmtId="9" fontId="15" fillId="0" borderId="4" xfId="4" applyFont="1" applyBorder="1" applyAlignment="1" applyProtection="1">
      <alignment horizontal="center" vertical="center"/>
    </xf>
    <xf numFmtId="9" fontId="15" fillId="0" borderId="10" xfId="4" applyFont="1" applyBorder="1" applyAlignment="1" applyProtection="1">
      <alignment horizontal="center" vertical="center" wrapText="1"/>
    </xf>
    <xf numFmtId="9" fontId="15" fillId="0" borderId="4" xfId="4" applyFont="1" applyBorder="1" applyAlignment="1" applyProtection="1">
      <alignment horizontal="center" vertical="center" wrapText="1"/>
    </xf>
    <xf numFmtId="0" fontId="15" fillId="0" borderId="0" xfId="3" applyFont="1" applyAlignment="1" applyProtection="1"/>
    <xf numFmtId="9" fontId="15" fillId="6" borderId="10" xfId="4" applyFont="1" applyFill="1" applyBorder="1" applyAlignment="1" applyProtection="1">
      <alignment horizontal="center" vertical="center" wrapText="1"/>
      <protection locked="0"/>
    </xf>
    <xf numFmtId="9" fontId="15" fillId="6" borderId="4" xfId="4" applyFont="1" applyFill="1" applyBorder="1" applyAlignment="1" applyProtection="1">
      <alignment horizontal="center" vertical="center" wrapText="1"/>
      <protection locked="0"/>
    </xf>
    <xf numFmtId="0" fontId="15" fillId="0" borderId="0" xfId="3" applyFont="1" applyBorder="1" applyAlignment="1" applyProtection="1">
      <alignment vertical="center" wrapText="1"/>
    </xf>
    <xf numFmtId="4" fontId="15" fillId="0" borderId="1" xfId="4" applyNumberFormat="1" applyFont="1" applyFill="1" applyBorder="1" applyAlignment="1" applyProtection="1">
      <alignment horizontal="center" vertical="center"/>
    </xf>
    <xf numFmtId="170" fontId="15" fillId="0" borderId="1" xfId="5" applyFont="1" applyBorder="1" applyAlignment="1" applyProtection="1">
      <alignment horizontal="center" vertical="center"/>
    </xf>
    <xf numFmtId="0" fontId="15" fillId="0" borderId="1" xfId="3" applyFont="1" applyBorder="1" applyAlignment="1" applyProtection="1">
      <alignment horizontal="center" vertical="center"/>
    </xf>
    <xf numFmtId="10" fontId="15" fillId="5" borderId="1" xfId="3" applyNumberFormat="1" applyFont="1" applyFill="1" applyBorder="1" applyAlignment="1" applyProtection="1">
      <alignment horizontal="center"/>
    </xf>
    <xf numFmtId="10" fontId="15" fillId="5" borderId="1" xfId="3" applyNumberFormat="1" applyFont="1" applyFill="1" applyBorder="1" applyAlignment="1" applyProtection="1">
      <alignment horizontal="center" vertical="center"/>
    </xf>
    <xf numFmtId="0" fontId="15" fillId="0" borderId="1" xfId="3" applyFont="1" applyBorder="1" applyAlignment="1" applyProtection="1">
      <alignment horizontal="left" indent="1"/>
    </xf>
    <xf numFmtId="0" fontId="15" fillId="0" borderId="0" xfId="3" applyFont="1" applyBorder="1" applyAlignment="1" applyProtection="1">
      <alignment horizontal="left" indent="1"/>
    </xf>
    <xf numFmtId="10" fontId="15" fillId="0" borderId="0" xfId="3" applyNumberFormat="1" applyFont="1" applyBorder="1" applyAlignment="1" applyProtection="1">
      <alignment horizontal="center"/>
    </xf>
    <xf numFmtId="0" fontId="15" fillId="0" borderId="0" xfId="3" applyFont="1" applyFill="1" applyBorder="1" applyAlignment="1" applyProtection="1">
      <alignment horizontal="left"/>
    </xf>
    <xf numFmtId="0" fontId="24" fillId="0" borderId="5" xfId="3" applyFont="1" applyBorder="1" applyAlignment="1" applyProtection="1">
      <alignment horizontal="center"/>
    </xf>
    <xf numFmtId="0" fontId="24" fillId="0" borderId="5" xfId="3" applyFont="1" applyBorder="1" applyAlignment="1" applyProtection="1">
      <alignment horizontal="center"/>
    </xf>
    <xf numFmtId="0" fontId="25" fillId="0" borderId="5" xfId="3" applyFont="1" applyBorder="1" applyAlignment="1" applyProtection="1">
      <alignment horizontal="center"/>
    </xf>
    <xf numFmtId="0" fontId="7" fillId="0" borderId="0" xfId="3" applyFont="1" applyAlignment="1" applyProtection="1">
      <alignment horizontal="center"/>
    </xf>
    <xf numFmtId="0" fontId="7" fillId="0" borderId="0" xfId="3" applyFont="1" applyAlignment="1" applyProtection="1">
      <alignment horizontal="center"/>
    </xf>
    <xf numFmtId="167" fontId="15" fillId="0" borderId="1" xfId="3" applyNumberFormat="1" applyFont="1" applyFill="1" applyBorder="1" applyAlignment="1" applyProtection="1">
      <alignment horizontal="left" vertical="center"/>
    </xf>
    <xf numFmtId="9" fontId="15" fillId="0" borderId="0" xfId="4" applyFont="1" applyProtection="1"/>
  </cellXfs>
  <cellStyles count="6">
    <cellStyle name="Обычный" xfId="0" builtinId="0"/>
    <cellStyle name="Обычный 2" xfId="1"/>
    <cellStyle name="Обычный 3" xfId="3"/>
    <cellStyle name="Процентный 2" xfId="4"/>
    <cellStyle name="Финансовый 2" xfId="2"/>
    <cellStyle name="Финансов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9;&#1087;&#1088;&#1072;&#1074;&#1083;&#1077;&#1085;&#1080;&#1077;%20&#1088;&#1077;&#1072;&#1083;&#1080;&#1079;&#1072;&#1094;&#1080;&#1080;%20&#1091;&#1089;&#1083;&#1091;&#1075;\&#1054;&#1090;&#1076;&#1077;&#1083;%20&#1090;&#1088;&#1072;&#1085;&#1089;&#1087;&#1086;&#1088;&#1090;&#1072;%20&#1101;&#1083;&#1077;&#1082;&#1090;&#1088;&#1086;&#1101;&#1085;&#1077;&#1088;&#1075;&#1080;&#1080;\&#1047;&#1099;&#1082;&#1086;&#1074;\&#1056;&#1072;&#1089;&#1082;&#1088;&#1099;&#1090;&#1080;&#1077;%20&#1080;&#1085;&#1092;&#1086;&#1088;&#1084;&#1072;&#1094;&#1080;%20&#1054;&#1040;&#1054;%20&#1070;&#1056;&#1069;&#1057;&#1050;\&#1055;&#1086;&#1082;&#1072;&#1079;&#1072;&#1090;&#1077;&#1083;&#1080;%20&#1085;&#1072;&#1076;&#1077;&#1078;&#1085;&#1086;&#1089;&#1090;&#1080;%20&#1080;%20&#1082;&#1072;&#1095;&#1077;&#1089;&#1090;&#1074;&#1072;\2016\FAKT.PNK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K 20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view="pageBreakPreview" zoomScale="70" zoomScaleNormal="70" zoomScaleSheetLayoutView="70" workbookViewId="0">
      <selection activeCell="I9" sqref="I9"/>
    </sheetView>
  </sheetViews>
  <sheetFormatPr defaultRowHeight="12.75" outlineLevelRow="1" x14ac:dyDescent="0.2"/>
  <cols>
    <col min="1" max="1" width="5.140625" style="72" customWidth="1"/>
    <col min="2" max="2" width="101" style="72" customWidth="1"/>
    <col min="3" max="3" width="21" style="72" customWidth="1"/>
    <col min="4" max="4" width="19.28515625" style="72" customWidth="1"/>
    <col min="5" max="5" width="17.28515625" style="72" customWidth="1"/>
    <col min="6" max="6" width="17.140625" style="72" customWidth="1"/>
    <col min="7" max="7" width="19" style="72" customWidth="1"/>
    <col min="8" max="8" width="18.85546875" style="72" customWidth="1"/>
    <col min="9" max="9" width="16.42578125" style="72" customWidth="1"/>
    <col min="10" max="10" width="13.140625" style="72" customWidth="1"/>
    <col min="11" max="11" width="16.7109375" style="72" customWidth="1"/>
    <col min="12" max="12" width="13.42578125" style="72" customWidth="1"/>
    <col min="13" max="13" width="20.140625" style="72" customWidth="1"/>
    <col min="14" max="14" width="13.28515625" style="72" customWidth="1"/>
    <col min="15" max="15" width="16.7109375" style="72" customWidth="1"/>
    <col min="16" max="16384" width="9.140625" style="72"/>
  </cols>
  <sheetData>
    <row r="1" spans="2:7" ht="40.5" customHeight="1" thickBot="1" x14ac:dyDescent="0.25">
      <c r="B1" s="71" t="s">
        <v>541</v>
      </c>
      <c r="C1" s="71"/>
      <c r="D1" s="71"/>
      <c r="E1" s="71"/>
      <c r="G1" s="73" t="s">
        <v>542</v>
      </c>
    </row>
    <row r="2" spans="2:7" s="75" customFormat="1" ht="40.5" customHeight="1" thickTop="1" x14ac:dyDescent="0.2">
      <c r="B2" s="74" t="s">
        <v>543</v>
      </c>
      <c r="C2" s="74"/>
      <c r="D2" s="74"/>
      <c r="E2" s="74"/>
    </row>
    <row r="3" spans="2:7" ht="19.5" x14ac:dyDescent="0.25">
      <c r="B3" s="76" t="s">
        <v>544</v>
      </c>
    </row>
    <row r="4" spans="2:7" ht="12.75" customHeight="1" x14ac:dyDescent="0.2">
      <c r="B4" s="77" t="s">
        <v>545</v>
      </c>
      <c r="C4" s="78" t="s">
        <v>546</v>
      </c>
      <c r="D4" s="77" t="s">
        <v>547</v>
      </c>
      <c r="E4" s="77"/>
    </row>
    <row r="5" spans="2:7" x14ac:dyDescent="0.2">
      <c r="B5" s="77"/>
      <c r="C5" s="79"/>
      <c r="D5" s="80" t="s">
        <v>548</v>
      </c>
      <c r="E5" s="80" t="s">
        <v>549</v>
      </c>
    </row>
    <row r="6" spans="2:7" x14ac:dyDescent="0.2">
      <c r="B6" s="81">
        <v>1</v>
      </c>
      <c r="C6" s="81">
        <v>2</v>
      </c>
      <c r="D6" s="81">
        <v>3</v>
      </c>
      <c r="E6" s="81">
        <v>4</v>
      </c>
    </row>
    <row r="7" spans="2:7" x14ac:dyDescent="0.2">
      <c r="B7" s="82" t="s">
        <v>550</v>
      </c>
      <c r="C7" s="83" t="s">
        <v>551</v>
      </c>
      <c r="D7" s="84">
        <v>418</v>
      </c>
      <c r="E7" s="84">
        <v>168</v>
      </c>
    </row>
    <row r="8" spans="2:7" x14ac:dyDescent="0.2">
      <c r="B8" s="85" t="s">
        <v>552</v>
      </c>
      <c r="C8" s="83" t="s">
        <v>553</v>
      </c>
      <c r="D8" s="84">
        <v>113561</v>
      </c>
      <c r="E8" s="84">
        <v>113561</v>
      </c>
    </row>
    <row r="9" spans="2:7" s="89" customFormat="1" x14ac:dyDescent="0.2">
      <c r="B9" s="86" t="s">
        <v>554</v>
      </c>
      <c r="C9" s="87" t="s">
        <v>555</v>
      </c>
      <c r="D9" s="88">
        <f>IF(D8=0,0,D7/D8)</f>
        <v>3.6808411338399628E-3</v>
      </c>
      <c r="E9" s="88">
        <f>IF(E8=0,0,E7/E8)</f>
        <v>1.4793811255624731E-3</v>
      </c>
    </row>
    <row r="11" spans="2:7" ht="19.5" x14ac:dyDescent="0.25">
      <c r="B11" s="76" t="s">
        <v>556</v>
      </c>
    </row>
    <row r="12" spans="2:7" ht="12.75" customHeight="1" x14ac:dyDescent="0.2">
      <c r="B12" s="77" t="s">
        <v>545</v>
      </c>
      <c r="C12" s="78" t="s">
        <v>546</v>
      </c>
      <c r="D12" s="77" t="s">
        <v>547</v>
      </c>
      <c r="E12" s="77"/>
    </row>
    <row r="13" spans="2:7" x14ac:dyDescent="0.2">
      <c r="B13" s="77"/>
      <c r="C13" s="79"/>
      <c r="D13" s="80" t="s">
        <v>548</v>
      </c>
      <c r="E13" s="80" t="s">
        <v>549</v>
      </c>
    </row>
    <row r="14" spans="2:7" x14ac:dyDescent="0.2">
      <c r="B14" s="81">
        <v>1</v>
      </c>
      <c r="C14" s="81"/>
      <c r="D14" s="81">
        <v>2</v>
      </c>
      <c r="E14" s="81">
        <v>3</v>
      </c>
    </row>
    <row r="15" spans="2:7" x14ac:dyDescent="0.2">
      <c r="B15" s="82" t="s">
        <v>557</v>
      </c>
      <c r="C15" s="83" t="s">
        <v>553</v>
      </c>
      <c r="D15" s="84">
        <v>0</v>
      </c>
      <c r="E15" s="84">
        <v>0</v>
      </c>
    </row>
    <row r="16" spans="2:7" x14ac:dyDescent="0.2">
      <c r="B16" s="82" t="s">
        <v>558</v>
      </c>
      <c r="C16" s="83" t="s">
        <v>553</v>
      </c>
      <c r="D16" s="84">
        <v>0</v>
      </c>
      <c r="E16" s="84">
        <v>0</v>
      </c>
    </row>
    <row r="17" spans="2:15" x14ac:dyDescent="0.2">
      <c r="B17" s="85" t="s">
        <v>559</v>
      </c>
      <c r="C17" s="83" t="s">
        <v>553</v>
      </c>
      <c r="D17" s="84">
        <v>0</v>
      </c>
      <c r="E17" s="84">
        <v>0</v>
      </c>
    </row>
    <row r="18" spans="2:15" x14ac:dyDescent="0.2">
      <c r="B18" s="86" t="s">
        <v>560</v>
      </c>
      <c r="C18" s="87" t="s">
        <v>555</v>
      </c>
      <c r="D18" s="90">
        <f>D15/(MAX(1,D16-D17))</f>
        <v>0</v>
      </c>
      <c r="E18" s="90">
        <f>E15/(MAX(1,E16-E17))</f>
        <v>0</v>
      </c>
    </row>
    <row r="20" spans="2:15" ht="19.5" x14ac:dyDescent="0.25">
      <c r="B20" s="76" t="s">
        <v>561</v>
      </c>
    </row>
    <row r="21" spans="2:15" s="89" customFormat="1" ht="33" customHeight="1" x14ac:dyDescent="0.2">
      <c r="B21" s="77" t="s">
        <v>545</v>
      </c>
      <c r="C21" s="78" t="s">
        <v>546</v>
      </c>
      <c r="D21" s="77" t="s">
        <v>547</v>
      </c>
      <c r="E21" s="77"/>
      <c r="F21" s="77" t="s">
        <v>562</v>
      </c>
      <c r="G21" s="77" t="s">
        <v>563</v>
      </c>
      <c r="H21" s="78" t="s">
        <v>564</v>
      </c>
      <c r="I21" s="78" t="s">
        <v>565</v>
      </c>
      <c r="J21" s="77" t="s">
        <v>566</v>
      </c>
      <c r="K21" s="77"/>
      <c r="L21" s="77"/>
      <c r="M21" s="77"/>
      <c r="N21" s="77"/>
      <c r="O21" s="77"/>
    </row>
    <row r="22" spans="2:15" s="89" customFormat="1" ht="25.5" x14ac:dyDescent="0.2">
      <c r="B22" s="77"/>
      <c r="C22" s="79"/>
      <c r="D22" s="80" t="s">
        <v>548</v>
      </c>
      <c r="E22" s="80" t="s">
        <v>549</v>
      </c>
      <c r="F22" s="77"/>
      <c r="G22" s="77"/>
      <c r="H22" s="79"/>
      <c r="I22" s="79"/>
      <c r="J22" s="80" t="s">
        <v>567</v>
      </c>
      <c r="K22" s="80" t="s">
        <v>568</v>
      </c>
      <c r="L22" s="80" t="s">
        <v>569</v>
      </c>
      <c r="M22" s="80" t="s">
        <v>568</v>
      </c>
      <c r="N22" s="80" t="s">
        <v>570</v>
      </c>
      <c r="O22" s="80" t="s">
        <v>568</v>
      </c>
    </row>
    <row r="23" spans="2:15" x14ac:dyDescent="0.2">
      <c r="B23" s="81">
        <v>1</v>
      </c>
      <c r="C23" s="81">
        <f>B23+1</f>
        <v>2</v>
      </c>
      <c r="D23" s="81">
        <f t="shared" ref="D23:I23" si="0">C23+1</f>
        <v>3</v>
      </c>
      <c r="E23" s="81">
        <f t="shared" si="0"/>
        <v>4</v>
      </c>
      <c r="F23" s="81">
        <f t="shared" si="0"/>
        <v>5</v>
      </c>
      <c r="G23" s="81">
        <f t="shared" si="0"/>
        <v>6</v>
      </c>
      <c r="H23" s="81">
        <f t="shared" si="0"/>
        <v>7</v>
      </c>
      <c r="I23" s="81">
        <f t="shared" si="0"/>
        <v>8</v>
      </c>
      <c r="J23" s="91">
        <f>I23+1</f>
        <v>9</v>
      </c>
      <c r="K23" s="91"/>
      <c r="L23" s="91"/>
      <c r="M23" s="91"/>
      <c r="N23" s="91"/>
      <c r="O23" s="91"/>
    </row>
    <row r="24" spans="2:15" ht="15" x14ac:dyDescent="0.2">
      <c r="B24" s="92" t="s">
        <v>571</v>
      </c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</row>
    <row r="25" spans="2:15" s="89" customFormat="1" ht="25.5" x14ac:dyDescent="0.2">
      <c r="B25" s="96" t="s">
        <v>572</v>
      </c>
      <c r="C25" s="97" t="s">
        <v>555</v>
      </c>
      <c r="D25" s="97" t="s">
        <v>555</v>
      </c>
      <c r="E25" s="97" t="s">
        <v>555</v>
      </c>
      <c r="F25" s="97" t="s">
        <v>555</v>
      </c>
      <c r="G25" s="97" t="s">
        <v>555</v>
      </c>
      <c r="H25" s="98">
        <f>AVERAGE(H26:H27)</f>
        <v>2</v>
      </c>
      <c r="I25" s="98">
        <f>AVERAGE(I26:I27)</f>
        <v>2</v>
      </c>
      <c r="J25" s="97" t="s">
        <v>555</v>
      </c>
      <c r="K25" s="97" t="s">
        <v>555</v>
      </c>
      <c r="L25" s="97" t="s">
        <v>555</v>
      </c>
      <c r="M25" s="97" t="s">
        <v>555</v>
      </c>
      <c r="N25" s="97" t="s">
        <v>555</v>
      </c>
      <c r="O25" s="97" t="s">
        <v>555</v>
      </c>
    </row>
    <row r="26" spans="2:15" ht="25.5" outlineLevel="1" x14ac:dyDescent="0.2">
      <c r="B26" s="99" t="s">
        <v>573</v>
      </c>
      <c r="C26" s="100" t="s">
        <v>574</v>
      </c>
      <c r="D26" s="101">
        <v>1</v>
      </c>
      <c r="E26" s="101">
        <v>1</v>
      </c>
      <c r="F26" s="102">
        <f>IF(E26="-","-",IF(D26=E26,1,IF(D26=0,120%,E26/D26)))</f>
        <v>1</v>
      </c>
      <c r="G26" s="100" t="s">
        <v>575</v>
      </c>
      <c r="H26" s="103">
        <f>L26</f>
        <v>2</v>
      </c>
      <c r="I26" s="103">
        <f>IF(F26="-","-",IF(G26="прямая",IF(F26&gt;120%,J26,IF(F26&lt;80%,N26,L26)),IF(F26&lt;80%,J26,IF(F26&gt;120%,N26,L26))))</f>
        <v>2</v>
      </c>
      <c r="J26" s="100">
        <v>1</v>
      </c>
      <c r="K26" s="100" t="str">
        <f>IF($G26="прямая","гр.4&gt;120%",IF($G26="обратная","гр.4&lt;80%","???"))</f>
        <v>гр.4&gt;120%</v>
      </c>
      <c r="L26" s="100">
        <v>2</v>
      </c>
      <c r="M26" s="100" t="s">
        <v>576</v>
      </c>
      <c r="N26" s="100">
        <v>3</v>
      </c>
      <c r="O26" s="100" t="str">
        <f>IF($G26="прямая","гр.4&lt;80%",IF($G26="обратная","гр.4&gt;120%","???"))</f>
        <v>гр.4&lt;80%</v>
      </c>
    </row>
    <row r="27" spans="2:15" ht="38.25" outlineLevel="1" x14ac:dyDescent="0.2">
      <c r="B27" s="99" t="s">
        <v>577</v>
      </c>
      <c r="C27" s="100" t="s">
        <v>553</v>
      </c>
      <c r="D27" s="103">
        <f>SUM(D28:D31)</f>
        <v>30</v>
      </c>
      <c r="E27" s="103">
        <f>SUM(E28:E31)</f>
        <v>30</v>
      </c>
      <c r="F27" s="102">
        <f>IF(E27="-","-",IF(D27=E27,1,IF(D27=0,120%,E27/D27)))</f>
        <v>1</v>
      </c>
      <c r="G27" s="100" t="s">
        <v>575</v>
      </c>
      <c r="H27" s="103">
        <f>L27</f>
        <v>2</v>
      </c>
      <c r="I27" s="103">
        <f>IF(F27="-","-",IF(G27="прямая",IF(F27&gt;120%,J27,IF(F27&lt;80%,N27,L27)),IF(F27&lt;80%,J27,IF(F27&gt;120%,N27,L27))))</f>
        <v>2</v>
      </c>
      <c r="J27" s="100">
        <v>1</v>
      </c>
      <c r="K27" s="100" t="str">
        <f>IF($G27="прямая","гр.4&gt;120%",IF($G27="обратная","гр.4&lt;80%","???"))</f>
        <v>гр.4&gt;120%</v>
      </c>
      <c r="L27" s="100">
        <v>2</v>
      </c>
      <c r="M27" s="100" t="s">
        <v>576</v>
      </c>
      <c r="N27" s="100">
        <v>3</v>
      </c>
      <c r="O27" s="100" t="str">
        <f>IF($G27="прямая","гр.4&lt;80%",IF($G27="обратная","гр.4&gt;120%","???"))</f>
        <v>гр.4&lt;80%</v>
      </c>
    </row>
    <row r="28" spans="2:15" outlineLevel="1" x14ac:dyDescent="0.2">
      <c r="B28" s="99" t="s">
        <v>578</v>
      </c>
      <c r="C28" s="100" t="s">
        <v>553</v>
      </c>
      <c r="D28" s="104">
        <v>1</v>
      </c>
      <c r="E28" s="104">
        <v>1</v>
      </c>
      <c r="F28" s="105" t="s">
        <v>555</v>
      </c>
      <c r="G28" s="97" t="s">
        <v>555</v>
      </c>
      <c r="H28" s="97" t="s">
        <v>555</v>
      </c>
      <c r="I28" s="97" t="s">
        <v>555</v>
      </c>
      <c r="J28" s="97" t="s">
        <v>555</v>
      </c>
      <c r="K28" s="97" t="s">
        <v>555</v>
      </c>
      <c r="L28" s="97" t="s">
        <v>555</v>
      </c>
      <c r="M28" s="97" t="s">
        <v>555</v>
      </c>
      <c r="N28" s="97" t="s">
        <v>555</v>
      </c>
      <c r="O28" s="97" t="s">
        <v>555</v>
      </c>
    </row>
    <row r="29" spans="2:15" ht="25.5" outlineLevel="1" x14ac:dyDescent="0.2">
      <c r="B29" s="99" t="s">
        <v>579</v>
      </c>
      <c r="C29" s="100" t="s">
        <v>580</v>
      </c>
      <c r="D29" s="104">
        <v>1</v>
      </c>
      <c r="E29" s="104">
        <v>1</v>
      </c>
      <c r="F29" s="105" t="s">
        <v>555</v>
      </c>
      <c r="G29" s="97" t="s">
        <v>555</v>
      </c>
      <c r="H29" s="97" t="s">
        <v>555</v>
      </c>
      <c r="I29" s="97" t="s">
        <v>555</v>
      </c>
      <c r="J29" s="97" t="s">
        <v>555</v>
      </c>
      <c r="K29" s="97" t="s">
        <v>555</v>
      </c>
      <c r="L29" s="97" t="s">
        <v>555</v>
      </c>
      <c r="M29" s="97" t="s">
        <v>555</v>
      </c>
      <c r="N29" s="97" t="s">
        <v>555</v>
      </c>
      <c r="O29" s="97" t="s">
        <v>555</v>
      </c>
    </row>
    <row r="30" spans="2:15" outlineLevel="1" x14ac:dyDescent="0.2">
      <c r="B30" s="99" t="s">
        <v>581</v>
      </c>
      <c r="C30" s="100" t="s">
        <v>553</v>
      </c>
      <c r="D30" s="104">
        <v>18</v>
      </c>
      <c r="E30" s="104">
        <v>18</v>
      </c>
      <c r="F30" s="105" t="s">
        <v>555</v>
      </c>
      <c r="G30" s="97" t="s">
        <v>555</v>
      </c>
      <c r="H30" s="97" t="s">
        <v>555</v>
      </c>
      <c r="I30" s="97" t="s">
        <v>555</v>
      </c>
      <c r="J30" s="97" t="s">
        <v>555</v>
      </c>
      <c r="K30" s="97" t="s">
        <v>555</v>
      </c>
      <c r="L30" s="97" t="s">
        <v>555</v>
      </c>
      <c r="M30" s="97" t="s">
        <v>555</v>
      </c>
      <c r="N30" s="97" t="s">
        <v>555</v>
      </c>
      <c r="O30" s="97" t="s">
        <v>555</v>
      </c>
    </row>
    <row r="31" spans="2:15" ht="25.5" outlineLevel="1" x14ac:dyDescent="0.2">
      <c r="B31" s="99" t="s">
        <v>582</v>
      </c>
      <c r="C31" s="100" t="s">
        <v>553</v>
      </c>
      <c r="D31" s="104">
        <v>10</v>
      </c>
      <c r="E31" s="104">
        <v>10</v>
      </c>
      <c r="F31" s="105" t="s">
        <v>555</v>
      </c>
      <c r="G31" s="97" t="s">
        <v>555</v>
      </c>
      <c r="H31" s="97" t="s">
        <v>555</v>
      </c>
      <c r="I31" s="97" t="s">
        <v>555</v>
      </c>
      <c r="J31" s="97" t="s">
        <v>555</v>
      </c>
      <c r="K31" s="97" t="s">
        <v>555</v>
      </c>
      <c r="L31" s="97" t="s">
        <v>555</v>
      </c>
      <c r="M31" s="97" t="s">
        <v>555</v>
      </c>
      <c r="N31" s="97" t="s">
        <v>555</v>
      </c>
      <c r="O31" s="97" t="s">
        <v>555</v>
      </c>
    </row>
    <row r="32" spans="2:15" s="89" customFormat="1" ht="28.5" customHeight="1" x14ac:dyDescent="0.2">
      <c r="B32" s="96" t="s">
        <v>583</v>
      </c>
      <c r="C32" s="97" t="s">
        <v>555</v>
      </c>
      <c r="D32" s="97" t="s">
        <v>555</v>
      </c>
      <c r="E32" s="97" t="s">
        <v>555</v>
      </c>
      <c r="F32" s="97" t="s">
        <v>555</v>
      </c>
      <c r="G32" s="97" t="s">
        <v>555</v>
      </c>
      <c r="H32" s="98">
        <f>AVERAGE(H33:H35)</f>
        <v>2</v>
      </c>
      <c r="I32" s="98">
        <f>AVERAGE(I33:I35)</f>
        <v>2</v>
      </c>
      <c r="J32" s="97" t="s">
        <v>555</v>
      </c>
      <c r="K32" s="97" t="s">
        <v>555</v>
      </c>
      <c r="L32" s="97" t="s">
        <v>555</v>
      </c>
      <c r="M32" s="97" t="s">
        <v>555</v>
      </c>
      <c r="N32" s="97" t="s">
        <v>555</v>
      </c>
      <c r="O32" s="97" t="s">
        <v>555</v>
      </c>
    </row>
    <row r="33" spans="2:15" outlineLevel="1" x14ac:dyDescent="0.2">
      <c r="B33" s="99" t="s">
        <v>584</v>
      </c>
      <c r="C33" s="100" t="s">
        <v>585</v>
      </c>
      <c r="D33" s="104">
        <v>1</v>
      </c>
      <c r="E33" s="104">
        <v>1</v>
      </c>
      <c r="F33" s="102">
        <f t="shared" ref="F33:F38" si="1">IF(E33="-","-",IF(D33=E33,1,IF(D33=0,120%,E33/D33)))</f>
        <v>1</v>
      </c>
      <c r="G33" s="100" t="s">
        <v>575</v>
      </c>
      <c r="H33" s="103">
        <f t="shared" ref="H33:H38" si="2">L33</f>
        <v>2</v>
      </c>
      <c r="I33" s="103">
        <f t="shared" ref="I33:I38" si="3">IF(F33="-","-",IF(G33="прямая",IF(F33&gt;120%,J33,IF(F33&lt;80%,N33,L33)),IF(F33&lt;80%,J33,IF(F33&gt;120%,N33,L33))))</f>
        <v>2</v>
      </c>
      <c r="J33" s="100">
        <v>1</v>
      </c>
      <c r="K33" s="100" t="str">
        <f t="shared" ref="K33:K38" si="4">IF($G33="прямая","гр.4&gt;120%",IF($G33="обратная","гр.4&lt;80%","???"))</f>
        <v>гр.4&gt;120%</v>
      </c>
      <c r="L33" s="100">
        <v>2</v>
      </c>
      <c r="M33" s="100" t="s">
        <v>576</v>
      </c>
      <c r="N33" s="100">
        <v>3</v>
      </c>
      <c r="O33" s="100" t="str">
        <f t="shared" ref="O33:O38" si="5">IF($G33="прямая","гр.4&lt;80%",IF($G33="обратная","гр.4&gt;120%","???"))</f>
        <v>гр.4&lt;80%</v>
      </c>
    </row>
    <row r="34" spans="2:15" ht="25.5" outlineLevel="1" x14ac:dyDescent="0.2">
      <c r="B34" s="99" t="s">
        <v>586</v>
      </c>
      <c r="C34" s="100" t="s">
        <v>585</v>
      </c>
      <c r="D34" s="104">
        <v>1</v>
      </c>
      <c r="E34" s="104">
        <v>1</v>
      </c>
      <c r="F34" s="102">
        <f t="shared" si="1"/>
        <v>1</v>
      </c>
      <c r="G34" s="100" t="s">
        <v>575</v>
      </c>
      <c r="H34" s="103">
        <f t="shared" si="2"/>
        <v>2</v>
      </c>
      <c r="I34" s="103">
        <f t="shared" si="3"/>
        <v>2</v>
      </c>
      <c r="J34" s="100">
        <v>1</v>
      </c>
      <c r="K34" s="100" t="str">
        <f t="shared" si="4"/>
        <v>гр.4&gt;120%</v>
      </c>
      <c r="L34" s="100">
        <v>2</v>
      </c>
      <c r="M34" s="100" t="s">
        <v>576</v>
      </c>
      <c r="N34" s="100">
        <v>3</v>
      </c>
      <c r="O34" s="100" t="str">
        <f t="shared" si="5"/>
        <v>гр.4&lt;80%</v>
      </c>
    </row>
    <row r="35" spans="2:15" ht="25.5" outlineLevel="1" x14ac:dyDescent="0.2">
      <c r="B35" s="99" t="s">
        <v>587</v>
      </c>
      <c r="C35" s="100" t="s">
        <v>585</v>
      </c>
      <c r="D35" s="104">
        <v>0</v>
      </c>
      <c r="E35" s="104">
        <v>0</v>
      </c>
      <c r="F35" s="102">
        <f t="shared" si="1"/>
        <v>1</v>
      </c>
      <c r="G35" s="100" t="s">
        <v>575</v>
      </c>
      <c r="H35" s="103">
        <f t="shared" si="2"/>
        <v>2</v>
      </c>
      <c r="I35" s="103">
        <f t="shared" si="3"/>
        <v>2</v>
      </c>
      <c r="J35" s="100">
        <v>1</v>
      </c>
      <c r="K35" s="100" t="str">
        <f t="shared" si="4"/>
        <v>гр.4&gt;120%</v>
      </c>
      <c r="L35" s="100">
        <v>2</v>
      </c>
      <c r="M35" s="100" t="s">
        <v>576</v>
      </c>
      <c r="N35" s="100">
        <v>3</v>
      </c>
      <c r="O35" s="100" t="str">
        <f t="shared" si="5"/>
        <v>гр.4&lt;80%</v>
      </c>
    </row>
    <row r="36" spans="2:15" s="89" customFormat="1" ht="38.25" x14ac:dyDescent="0.2">
      <c r="B36" s="96" t="s">
        <v>588</v>
      </c>
      <c r="C36" s="97" t="s">
        <v>585</v>
      </c>
      <c r="D36" s="106">
        <v>1</v>
      </c>
      <c r="E36" s="106">
        <v>1</v>
      </c>
      <c r="F36" s="107">
        <f t="shared" si="1"/>
        <v>1</v>
      </c>
      <c r="G36" s="97" t="s">
        <v>575</v>
      </c>
      <c r="H36" s="98">
        <f t="shared" si="2"/>
        <v>2</v>
      </c>
      <c r="I36" s="98">
        <f t="shared" si="3"/>
        <v>2</v>
      </c>
      <c r="J36" s="97">
        <v>1</v>
      </c>
      <c r="K36" s="97" t="str">
        <f t="shared" si="4"/>
        <v>гр.4&gt;120%</v>
      </c>
      <c r="L36" s="97">
        <v>2</v>
      </c>
      <c r="M36" s="97" t="s">
        <v>576</v>
      </c>
      <c r="N36" s="97">
        <v>3</v>
      </c>
      <c r="O36" s="97" t="str">
        <f t="shared" si="5"/>
        <v>гр.4&lt;80%</v>
      </c>
    </row>
    <row r="37" spans="2:15" s="89" customFormat="1" ht="38.25" x14ac:dyDescent="0.2">
      <c r="B37" s="96" t="s">
        <v>589</v>
      </c>
      <c r="C37" s="97" t="s">
        <v>585</v>
      </c>
      <c r="D37" s="106">
        <v>1</v>
      </c>
      <c r="E37" s="106">
        <v>1</v>
      </c>
      <c r="F37" s="107">
        <f t="shared" si="1"/>
        <v>1</v>
      </c>
      <c r="G37" s="97" t="s">
        <v>575</v>
      </c>
      <c r="H37" s="98">
        <f t="shared" si="2"/>
        <v>2</v>
      </c>
      <c r="I37" s="98">
        <f t="shared" si="3"/>
        <v>2</v>
      </c>
      <c r="J37" s="97">
        <v>1</v>
      </c>
      <c r="K37" s="97" t="str">
        <f t="shared" si="4"/>
        <v>гр.4&gt;120%</v>
      </c>
      <c r="L37" s="97">
        <v>2</v>
      </c>
      <c r="M37" s="97" t="s">
        <v>576</v>
      </c>
      <c r="N37" s="97">
        <v>3</v>
      </c>
      <c r="O37" s="97" t="str">
        <f t="shared" si="5"/>
        <v>гр.4&lt;80%</v>
      </c>
    </row>
    <row r="38" spans="2:15" s="89" customFormat="1" ht="25.5" x14ac:dyDescent="0.2">
      <c r="B38" s="96" t="s">
        <v>590</v>
      </c>
      <c r="C38" s="97" t="s">
        <v>574</v>
      </c>
      <c r="D38" s="108">
        <f>D39</f>
        <v>0</v>
      </c>
      <c r="E38" s="108">
        <f>E39</f>
        <v>0</v>
      </c>
      <c r="F38" s="107">
        <f t="shared" si="1"/>
        <v>1</v>
      </c>
      <c r="G38" s="109" t="s">
        <v>591</v>
      </c>
      <c r="H38" s="98">
        <f t="shared" si="2"/>
        <v>2</v>
      </c>
      <c r="I38" s="98">
        <f t="shared" si="3"/>
        <v>2</v>
      </c>
      <c r="J38" s="97">
        <v>1</v>
      </c>
      <c r="K38" s="97" t="str">
        <f t="shared" si="4"/>
        <v>гр.4&lt;80%</v>
      </c>
      <c r="L38" s="97">
        <v>2</v>
      </c>
      <c r="M38" s="97" t="s">
        <v>576</v>
      </c>
      <c r="N38" s="97">
        <v>3</v>
      </c>
      <c r="O38" s="97" t="str">
        <f t="shared" si="5"/>
        <v>гр.4&gt;120%</v>
      </c>
    </row>
    <row r="39" spans="2:15" ht="38.25" outlineLevel="1" x14ac:dyDescent="0.2">
      <c r="B39" s="99" t="s">
        <v>592</v>
      </c>
      <c r="C39" s="100" t="s">
        <v>574</v>
      </c>
      <c r="D39" s="101">
        <v>0</v>
      </c>
      <c r="E39" s="101">
        <v>0</v>
      </c>
      <c r="F39" s="97" t="s">
        <v>555</v>
      </c>
      <c r="G39" s="97" t="s">
        <v>555</v>
      </c>
      <c r="H39" s="97" t="s">
        <v>555</v>
      </c>
      <c r="I39" s="97" t="s">
        <v>555</v>
      </c>
      <c r="J39" s="97" t="s">
        <v>555</v>
      </c>
      <c r="K39" s="97" t="s">
        <v>555</v>
      </c>
      <c r="L39" s="97" t="s">
        <v>555</v>
      </c>
      <c r="M39" s="97" t="s">
        <v>555</v>
      </c>
      <c r="N39" s="97" t="s">
        <v>555</v>
      </c>
      <c r="O39" s="97" t="s">
        <v>555</v>
      </c>
    </row>
    <row r="40" spans="2:15" s="89" customFormat="1" ht="25.5" x14ac:dyDescent="0.2">
      <c r="B40" s="96" t="s">
        <v>593</v>
      </c>
      <c r="C40" s="97" t="s">
        <v>555</v>
      </c>
      <c r="D40" s="97" t="s">
        <v>555</v>
      </c>
      <c r="E40" s="97" t="s">
        <v>555</v>
      </c>
      <c r="F40" s="97" t="s">
        <v>555</v>
      </c>
      <c r="G40" s="97" t="s">
        <v>555</v>
      </c>
      <c r="H40" s="98">
        <f>AVERAGE(H41:H42)</f>
        <v>2</v>
      </c>
      <c r="I40" s="98">
        <f>AVERAGE(I41:I42)</f>
        <v>2</v>
      </c>
      <c r="J40" s="97" t="s">
        <v>555</v>
      </c>
      <c r="K40" s="97" t="s">
        <v>555</v>
      </c>
      <c r="L40" s="97" t="s">
        <v>555</v>
      </c>
      <c r="M40" s="97" t="s">
        <v>555</v>
      </c>
      <c r="N40" s="97" t="s">
        <v>555</v>
      </c>
      <c r="O40" s="97" t="s">
        <v>555</v>
      </c>
    </row>
    <row r="41" spans="2:15" ht="38.25" outlineLevel="1" x14ac:dyDescent="0.2">
      <c r="B41" s="99" t="s">
        <v>594</v>
      </c>
      <c r="C41" s="100" t="s">
        <v>574</v>
      </c>
      <c r="D41" s="101">
        <v>0</v>
      </c>
      <c r="E41" s="101">
        <v>0</v>
      </c>
      <c r="F41" s="102">
        <f>IF(E41="-","-",IF(D41=E41,1,IF(D41=0,120%,E41/D41)))</f>
        <v>1</v>
      </c>
      <c r="G41" s="100" t="s">
        <v>591</v>
      </c>
      <c r="H41" s="103">
        <f>L41</f>
        <v>2</v>
      </c>
      <c r="I41" s="103">
        <f>IF(F41="-","-",IF(G41="прямая",IF(F41&gt;120%,J41,IF(F41&lt;80%,N41,L41)),IF(F41&lt;80%,J41,IF(F41&gt;120%,N41,L41))))</f>
        <v>2</v>
      </c>
      <c r="J41" s="100">
        <v>1</v>
      </c>
      <c r="K41" s="100" t="str">
        <f>IF($G41="прямая","гр.4&gt;120%",IF($G41="обратная","гр.4&lt;80%","???"))</f>
        <v>гр.4&lt;80%</v>
      </c>
      <c r="L41" s="100">
        <v>2</v>
      </c>
      <c r="M41" s="100" t="s">
        <v>576</v>
      </c>
      <c r="N41" s="100">
        <v>3</v>
      </c>
      <c r="O41" s="100" t="str">
        <f>IF($G41="прямая","гр.4&lt;80%",IF($G41="обратная","гр.4&gt;120%","???"))</f>
        <v>гр.4&gt;120%</v>
      </c>
    </row>
    <row r="42" spans="2:15" ht="51" outlineLevel="1" x14ac:dyDescent="0.2">
      <c r="B42" s="99" t="s">
        <v>595</v>
      </c>
      <c r="C42" s="100" t="s">
        <v>574</v>
      </c>
      <c r="D42" s="101">
        <v>0</v>
      </c>
      <c r="E42" s="101">
        <v>0</v>
      </c>
      <c r="F42" s="102">
        <f>IF(E42="-","-",IF(D42=E42,1,IF(D42=0,120%,E42/D42)))</f>
        <v>1</v>
      </c>
      <c r="G42" s="100" t="s">
        <v>591</v>
      </c>
      <c r="H42" s="103">
        <f>L42</f>
        <v>2</v>
      </c>
      <c r="I42" s="103">
        <f>IF(F42="-","-",IF(G42="прямая",IF(F42&gt;120%,J42,IF(F42&lt;80%,N42,L42)),IF(F42&lt;80%,J42,IF(F42&gt;120%,N42,L42))))</f>
        <v>2</v>
      </c>
      <c r="J42" s="100">
        <v>1</v>
      </c>
      <c r="K42" s="100" t="str">
        <f>IF($G42="прямая","гр.4&gt;120%",IF($G42="обратная","гр.4&lt;80%","???"))</f>
        <v>гр.4&lt;80%</v>
      </c>
      <c r="L42" s="100">
        <v>2</v>
      </c>
      <c r="M42" s="100" t="s">
        <v>576</v>
      </c>
      <c r="N42" s="100">
        <v>3</v>
      </c>
      <c r="O42" s="100" t="str">
        <f>IF($G42="прямая","гр.4&lt;80%",IF($G42="обратная","гр.4&gt;120%","???"))</f>
        <v>гр.4&gt;120%</v>
      </c>
    </row>
    <row r="43" spans="2:15" s="89" customFormat="1" x14ac:dyDescent="0.2">
      <c r="B43" s="110" t="s">
        <v>596</v>
      </c>
      <c r="C43" s="87" t="s">
        <v>555</v>
      </c>
      <c r="D43" s="87" t="s">
        <v>555</v>
      </c>
      <c r="E43" s="87" t="s">
        <v>555</v>
      </c>
      <c r="F43" s="87" t="s">
        <v>555</v>
      </c>
      <c r="G43" s="87" t="s">
        <v>555</v>
      </c>
      <c r="H43" s="88">
        <f>AVERAGE(H25,H32,H36,H37,H38,H40)</f>
        <v>2</v>
      </c>
      <c r="I43" s="88">
        <f>AVERAGE(I25,I32,I36,I37,I38,I40)</f>
        <v>2</v>
      </c>
      <c r="J43" s="87" t="s">
        <v>555</v>
      </c>
      <c r="K43" s="87" t="s">
        <v>555</v>
      </c>
      <c r="L43" s="87" t="s">
        <v>555</v>
      </c>
      <c r="M43" s="87" t="s">
        <v>555</v>
      </c>
      <c r="N43" s="87" t="s">
        <v>555</v>
      </c>
      <c r="O43" s="87" t="s">
        <v>555</v>
      </c>
    </row>
    <row r="44" spans="2:15" s="89" customFormat="1" ht="15" x14ac:dyDescent="0.2">
      <c r="B44" s="92" t="s">
        <v>597</v>
      </c>
      <c r="C44" s="94"/>
      <c r="D44" s="94"/>
      <c r="E44" s="94"/>
      <c r="F44" s="94"/>
      <c r="G44" s="94"/>
      <c r="H44" s="94"/>
      <c r="I44" s="94"/>
      <c r="J44" s="111"/>
      <c r="K44" s="111"/>
      <c r="L44" s="111"/>
      <c r="M44" s="111"/>
      <c r="N44" s="111"/>
      <c r="O44" s="112"/>
    </row>
    <row r="45" spans="2:15" s="89" customFormat="1" ht="25.5" x14ac:dyDescent="0.2">
      <c r="B45" s="113" t="s">
        <v>598</v>
      </c>
      <c r="C45" s="109" t="s">
        <v>555</v>
      </c>
      <c r="D45" s="109" t="s">
        <v>555</v>
      </c>
      <c r="E45" s="109" t="s">
        <v>555</v>
      </c>
      <c r="F45" s="109" t="s">
        <v>555</v>
      </c>
      <c r="G45" s="109" t="s">
        <v>555</v>
      </c>
      <c r="H45" s="98">
        <f>IFERROR(AVERAGE(H46:H47,H50),"-")</f>
        <v>0.5</v>
      </c>
      <c r="I45" s="98">
        <f>IFERROR(AVERAGE(I46:I47,I50),"-")</f>
        <v>0.5</v>
      </c>
      <c r="J45" s="114" t="s">
        <v>555</v>
      </c>
      <c r="K45" s="109" t="s">
        <v>555</v>
      </c>
      <c r="L45" s="114" t="s">
        <v>555</v>
      </c>
      <c r="M45" s="109" t="s">
        <v>555</v>
      </c>
      <c r="N45" s="114" t="s">
        <v>555</v>
      </c>
      <c r="O45" s="109" t="s">
        <v>555</v>
      </c>
    </row>
    <row r="46" spans="2:15" ht="38.25" outlineLevel="1" x14ac:dyDescent="0.2">
      <c r="B46" s="99" t="s">
        <v>599</v>
      </c>
      <c r="C46" s="100" t="s">
        <v>600</v>
      </c>
      <c r="D46" s="104">
        <v>30</v>
      </c>
      <c r="E46" s="104">
        <v>30</v>
      </c>
      <c r="F46" s="102">
        <f>IF(E46="-","-",IF(D46=E46,1,IF(D46=0,120%,E46/D46)))</f>
        <v>1</v>
      </c>
      <c r="G46" s="100" t="s">
        <v>591</v>
      </c>
      <c r="H46" s="103">
        <f>L46</f>
        <v>0.5</v>
      </c>
      <c r="I46" s="103">
        <f>IF(F46="-","-",IF(G46="прямая",IF(F46&gt;120%,J46,IF(F46&lt;80%,N46,L46)),IF(F46&lt;80%,J46,IF(F46&gt;120%,N46,L46))))</f>
        <v>0.5</v>
      </c>
      <c r="J46" s="115">
        <v>0.25</v>
      </c>
      <c r="K46" s="100" t="str">
        <f t="shared" ref="K46:K78" si="6">IF($G46="прямая","гр.4&gt;120%",IF($G46="обратная","гр.4&lt;80%","???"))</f>
        <v>гр.4&lt;80%</v>
      </c>
      <c r="L46" s="115">
        <v>0.5</v>
      </c>
      <c r="M46" s="100" t="s">
        <v>576</v>
      </c>
      <c r="N46" s="115">
        <v>0.75</v>
      </c>
      <c r="O46" s="100" t="str">
        <f t="shared" ref="O46:O78" si="7">IF($G46="прямая","гр.4&lt;80%",IF($G46="обратная","гр.4&gt;120%","???"))</f>
        <v>гр.4&gt;120%</v>
      </c>
    </row>
    <row r="47" spans="2:15" ht="25.5" outlineLevel="1" x14ac:dyDescent="0.2">
      <c r="B47" s="99" t="s">
        <v>601</v>
      </c>
      <c r="C47" s="100" t="s">
        <v>555</v>
      </c>
      <c r="D47" s="115" t="s">
        <v>555</v>
      </c>
      <c r="E47" s="115" t="s">
        <v>555</v>
      </c>
      <c r="F47" s="100" t="s">
        <v>555</v>
      </c>
      <c r="G47" s="100" t="s">
        <v>555</v>
      </c>
      <c r="H47" s="103">
        <f>IFERROR(AVERAGE(H48:H49),"-")</f>
        <v>0.5</v>
      </c>
      <c r="I47" s="103">
        <f>IFERROR(AVERAGE(I48:I49),"-")</f>
        <v>0.5</v>
      </c>
      <c r="J47" s="115" t="s">
        <v>555</v>
      </c>
      <c r="K47" s="100" t="s">
        <v>555</v>
      </c>
      <c r="L47" s="115" t="s">
        <v>555</v>
      </c>
      <c r="M47" s="100" t="s">
        <v>555</v>
      </c>
      <c r="N47" s="115" t="s">
        <v>555</v>
      </c>
      <c r="O47" s="100" t="s">
        <v>555</v>
      </c>
    </row>
    <row r="48" spans="2:15" ht="25.5" outlineLevel="1" x14ac:dyDescent="0.2">
      <c r="B48" s="99" t="s">
        <v>602</v>
      </c>
      <c r="C48" s="100" t="s">
        <v>600</v>
      </c>
      <c r="D48" s="104">
        <v>5</v>
      </c>
      <c r="E48" s="104">
        <v>5</v>
      </c>
      <c r="F48" s="102">
        <f>IF(E48="-","-",IF(D48=E48,1,IF(D48=0,120%,E48/D48)))</f>
        <v>1</v>
      </c>
      <c r="G48" s="100" t="s">
        <v>591</v>
      </c>
      <c r="H48" s="103">
        <f>L48</f>
        <v>0.5</v>
      </c>
      <c r="I48" s="103">
        <f>IF(F48="-","-",IF(G48="прямая",IF(F48&gt;120%,J48,IF(F48&lt;80%,N48,L48)),IF(F48&lt;80%,J48,IF(F48&gt;120%,N48,L48))))</f>
        <v>0.5</v>
      </c>
      <c r="J48" s="115">
        <v>0.25</v>
      </c>
      <c r="K48" s="100" t="str">
        <f t="shared" si="6"/>
        <v>гр.4&lt;80%</v>
      </c>
      <c r="L48" s="115">
        <v>0.5</v>
      </c>
      <c r="M48" s="100" t="s">
        <v>576</v>
      </c>
      <c r="N48" s="115">
        <v>0.75</v>
      </c>
      <c r="O48" s="100" t="str">
        <f t="shared" si="7"/>
        <v>гр.4&gt;120%</v>
      </c>
    </row>
    <row r="49" spans="2:15" outlineLevel="1" x14ac:dyDescent="0.2">
      <c r="B49" s="99" t="s">
        <v>603</v>
      </c>
      <c r="C49" s="100" t="s">
        <v>600</v>
      </c>
      <c r="D49" s="104">
        <v>7</v>
      </c>
      <c r="E49" s="104">
        <v>7</v>
      </c>
      <c r="F49" s="102">
        <f>IF(E49="-","-",IF(D49=E49,1,IF(D49=0,120%,E49/D49)))</f>
        <v>1</v>
      </c>
      <c r="G49" s="100" t="s">
        <v>591</v>
      </c>
      <c r="H49" s="103">
        <f>L49</f>
        <v>0.5</v>
      </c>
      <c r="I49" s="103">
        <f>IF(F49="-","-",IF(G49="прямая",IF(F49&gt;120%,J49,IF(F49&lt;80%,N49,L49)),IF(F49&lt;80%,J49,IF(F49&gt;120%,N49,L49))))</f>
        <v>0.5</v>
      </c>
      <c r="J49" s="115">
        <v>0.25</v>
      </c>
      <c r="K49" s="100" t="str">
        <f t="shared" si="6"/>
        <v>гр.4&lt;80%</v>
      </c>
      <c r="L49" s="115">
        <v>0.5</v>
      </c>
      <c r="M49" s="100" t="s">
        <v>576</v>
      </c>
      <c r="N49" s="115">
        <v>0.75</v>
      </c>
      <c r="O49" s="100" t="str">
        <f t="shared" si="7"/>
        <v>гр.4&gt;120%</v>
      </c>
    </row>
    <row r="50" spans="2:15" ht="51" outlineLevel="1" x14ac:dyDescent="0.2">
      <c r="B50" s="99" t="s">
        <v>604</v>
      </c>
      <c r="C50" s="100" t="s">
        <v>574</v>
      </c>
      <c r="D50" s="101">
        <v>0</v>
      </c>
      <c r="E50" s="101">
        <v>0</v>
      </c>
      <c r="F50" s="102">
        <f>IF(E50="-","-",IF(D50=E50,1,IF(D50=0,120%,E50/D50)))</f>
        <v>1</v>
      </c>
      <c r="G50" s="100" t="s">
        <v>591</v>
      </c>
      <c r="H50" s="103">
        <f>L50</f>
        <v>0.5</v>
      </c>
      <c r="I50" s="103">
        <f>IF(F50="-","-",IF(G50="прямая",IF(F50&gt;120%,J50,IF(F50&lt;80%,N50,L50)),IF(F50&lt;80%,J50,IF(F50&gt;120%,N50,L50))))</f>
        <v>0.5</v>
      </c>
      <c r="J50" s="115">
        <v>0.25</v>
      </c>
      <c r="K50" s="100" t="str">
        <f t="shared" si="6"/>
        <v>гр.4&lt;80%</v>
      </c>
      <c r="L50" s="115">
        <v>0.5</v>
      </c>
      <c r="M50" s="100" t="s">
        <v>576</v>
      </c>
      <c r="N50" s="115">
        <v>0.75</v>
      </c>
      <c r="O50" s="100" t="str">
        <f t="shared" si="7"/>
        <v>гр.4&gt;120%</v>
      </c>
    </row>
    <row r="51" spans="2:15" s="89" customFormat="1" ht="25.5" x14ac:dyDescent="0.2">
      <c r="B51" s="113" t="s">
        <v>605</v>
      </c>
      <c r="C51" s="109" t="s">
        <v>555</v>
      </c>
      <c r="D51" s="108">
        <f>D52</f>
        <v>0</v>
      </c>
      <c r="E51" s="108">
        <f>E52</f>
        <v>0</v>
      </c>
      <c r="F51" s="107">
        <f>IF(E51="-","-",IF(D51=E51,1,IF(D51=0,120%,E51/D51)))</f>
        <v>1</v>
      </c>
      <c r="G51" s="109" t="s">
        <v>591</v>
      </c>
      <c r="H51" s="98">
        <f>L51</f>
        <v>0.5</v>
      </c>
      <c r="I51" s="98">
        <f>IF(F51="-","-",IF(G51="прямая",IF(F51&gt;120%,J51,IF(F51&lt;80%,N51,L51)),IF(F51&lt;80%,J51,IF(F51&gt;120%,N51,L51))))</f>
        <v>0.5</v>
      </c>
      <c r="J51" s="114">
        <v>0.25</v>
      </c>
      <c r="K51" s="109" t="str">
        <f t="shared" si="6"/>
        <v>гр.4&lt;80%</v>
      </c>
      <c r="L51" s="114">
        <v>0.5</v>
      </c>
      <c r="M51" s="109" t="s">
        <v>576</v>
      </c>
      <c r="N51" s="114">
        <v>0.75</v>
      </c>
      <c r="O51" s="109" t="str">
        <f t="shared" si="7"/>
        <v>гр.4&gt;120%</v>
      </c>
    </row>
    <row r="52" spans="2:15" ht="25.5" outlineLevel="1" x14ac:dyDescent="0.2">
      <c r="B52" s="99" t="s">
        <v>606</v>
      </c>
      <c r="C52" s="100" t="s">
        <v>574</v>
      </c>
      <c r="D52" s="101">
        <v>0</v>
      </c>
      <c r="E52" s="101">
        <v>0</v>
      </c>
      <c r="F52" s="97" t="s">
        <v>555</v>
      </c>
      <c r="G52" s="97" t="s">
        <v>555</v>
      </c>
      <c r="H52" s="97" t="s">
        <v>555</v>
      </c>
      <c r="I52" s="97" t="s">
        <v>555</v>
      </c>
      <c r="J52" s="97" t="s">
        <v>555</v>
      </c>
      <c r="K52" s="97" t="s">
        <v>555</v>
      </c>
      <c r="L52" s="97" t="s">
        <v>555</v>
      </c>
      <c r="M52" s="97" t="s">
        <v>555</v>
      </c>
      <c r="N52" s="97" t="s">
        <v>555</v>
      </c>
      <c r="O52" s="97" t="s">
        <v>555</v>
      </c>
    </row>
    <row r="53" spans="2:15" s="89" customFormat="1" ht="25.5" x14ac:dyDescent="0.2">
      <c r="B53" s="113" t="s">
        <v>607</v>
      </c>
      <c r="C53" s="97" t="s">
        <v>555</v>
      </c>
      <c r="D53" s="97" t="s">
        <v>555</v>
      </c>
      <c r="E53" s="97" t="s">
        <v>555</v>
      </c>
      <c r="F53" s="116" t="s">
        <v>555</v>
      </c>
      <c r="G53" s="97" t="s">
        <v>555</v>
      </c>
      <c r="H53" s="98">
        <f>AVERAGE(H54,H55)</f>
        <v>0.5</v>
      </c>
      <c r="I53" s="98">
        <f>AVERAGE(I54,I55)</f>
        <v>0.5</v>
      </c>
      <c r="J53" s="114" t="s">
        <v>555</v>
      </c>
      <c r="K53" s="109" t="s">
        <v>555</v>
      </c>
      <c r="L53" s="114" t="s">
        <v>555</v>
      </c>
      <c r="M53" s="109" t="s">
        <v>555</v>
      </c>
      <c r="N53" s="114" t="s">
        <v>555</v>
      </c>
      <c r="O53" s="109" t="s">
        <v>555</v>
      </c>
    </row>
    <row r="54" spans="2:15" ht="25.5" outlineLevel="1" x14ac:dyDescent="0.2">
      <c r="B54" s="99" t="s">
        <v>608</v>
      </c>
      <c r="C54" s="100" t="s">
        <v>585</v>
      </c>
      <c r="D54" s="104">
        <v>1</v>
      </c>
      <c r="E54" s="104">
        <v>1</v>
      </c>
      <c r="F54" s="102">
        <f>IF(E54="-","-",IF(D54=E54,1,IF(D54=0,120%,E54/D54)))</f>
        <v>1</v>
      </c>
      <c r="G54" s="100" t="s">
        <v>575</v>
      </c>
      <c r="H54" s="103">
        <f>L54</f>
        <v>0.5</v>
      </c>
      <c r="I54" s="103">
        <f>IF(F54="-","-",IF(G54="прямая",IF(F54&gt;120%,J54,IF(F54&lt;80%,N54,L54)),IF(F54&lt;80%,J54,IF(F54&gt;120%,N54,L54))))</f>
        <v>0.5</v>
      </c>
      <c r="J54" s="115">
        <v>0.25</v>
      </c>
      <c r="K54" s="100" t="str">
        <f t="shared" si="6"/>
        <v>гр.4&gt;120%</v>
      </c>
      <c r="L54" s="115">
        <v>0.5</v>
      </c>
      <c r="M54" s="100" t="s">
        <v>576</v>
      </c>
      <c r="N54" s="115">
        <v>0.75</v>
      </c>
      <c r="O54" s="100" t="str">
        <f t="shared" si="7"/>
        <v>гр.4&lt;80%</v>
      </c>
    </row>
    <row r="55" spans="2:15" ht="51" outlineLevel="1" x14ac:dyDescent="0.2">
      <c r="B55" s="99" t="s">
        <v>609</v>
      </c>
      <c r="C55" s="100" t="s">
        <v>574</v>
      </c>
      <c r="D55" s="101">
        <v>0</v>
      </c>
      <c r="E55" s="101">
        <v>0</v>
      </c>
      <c r="F55" s="117">
        <f>IF(E55="-","-",IF(D55=E55,1,IF(D55=0,120%,E55/D55)))</f>
        <v>1</v>
      </c>
      <c r="G55" s="100" t="s">
        <v>591</v>
      </c>
      <c r="H55" s="103">
        <f>L55</f>
        <v>0.5</v>
      </c>
      <c r="I55" s="103">
        <f>IF(F55="-","-",IF(G55="прямая",IF(F55&gt;120%,J55,IF(F55&lt;80%,N55,L55)),IF(F55&lt;80%,J55,IF(F55&gt;120%,N55,L55))))</f>
        <v>0.5</v>
      </c>
      <c r="J55" s="115">
        <v>0.25</v>
      </c>
      <c r="K55" s="100" t="str">
        <f t="shared" si="6"/>
        <v>гр.4&lt;80%</v>
      </c>
      <c r="L55" s="115">
        <v>0.5</v>
      </c>
      <c r="M55" s="100" t="s">
        <v>576</v>
      </c>
      <c r="N55" s="115">
        <v>0.75</v>
      </c>
      <c r="O55" s="100" t="str">
        <f t="shared" si="7"/>
        <v>гр.4&gt;120%</v>
      </c>
    </row>
    <row r="56" spans="2:15" s="89" customFormat="1" ht="25.5" x14ac:dyDescent="0.2">
      <c r="B56" s="113" t="s">
        <v>610</v>
      </c>
      <c r="C56" s="97" t="s">
        <v>574</v>
      </c>
      <c r="D56" s="108">
        <f>D57</f>
        <v>0</v>
      </c>
      <c r="E56" s="108">
        <f>E57</f>
        <v>0</v>
      </c>
      <c r="F56" s="107">
        <f>IF(E56="-","-",IF(D56=E56,1,IF(D56=0,120%,E56/D56)))</f>
        <v>1</v>
      </c>
      <c r="G56" s="109" t="s">
        <v>591</v>
      </c>
      <c r="H56" s="98">
        <f>L56</f>
        <v>0.2</v>
      </c>
      <c r="I56" s="98">
        <f>IF(F56="-","-",IF(G56="прямая",IF(F56&gt;120%,J56,IF(F56&lt;80%,N56,L56)),IF(F56&lt;80%,J56,IF(F56&gt;120%,N56,L56))))</f>
        <v>0.2</v>
      </c>
      <c r="J56" s="118">
        <v>0.1</v>
      </c>
      <c r="K56" s="97" t="str">
        <f t="shared" si="6"/>
        <v>гр.4&lt;80%</v>
      </c>
      <c r="L56" s="118">
        <v>0.2</v>
      </c>
      <c r="M56" s="97" t="s">
        <v>576</v>
      </c>
      <c r="N56" s="118">
        <v>0.3</v>
      </c>
      <c r="O56" s="97" t="str">
        <f t="shared" si="7"/>
        <v>гр.4&gt;120%</v>
      </c>
    </row>
    <row r="57" spans="2:15" ht="38.25" outlineLevel="1" x14ac:dyDescent="0.2">
      <c r="B57" s="99" t="s">
        <v>611</v>
      </c>
      <c r="C57" s="100" t="s">
        <v>574</v>
      </c>
      <c r="D57" s="101">
        <v>0</v>
      </c>
      <c r="E57" s="101">
        <v>0</v>
      </c>
      <c r="F57" s="97" t="s">
        <v>555</v>
      </c>
      <c r="G57" s="97" t="s">
        <v>555</v>
      </c>
      <c r="H57" s="97" t="s">
        <v>555</v>
      </c>
      <c r="I57" s="97" t="s">
        <v>555</v>
      </c>
      <c r="J57" s="97" t="s">
        <v>555</v>
      </c>
      <c r="K57" s="97" t="s">
        <v>555</v>
      </c>
      <c r="L57" s="97" t="s">
        <v>555</v>
      </c>
      <c r="M57" s="97" t="s">
        <v>555</v>
      </c>
      <c r="N57" s="97" t="s">
        <v>555</v>
      </c>
      <c r="O57" s="97" t="s">
        <v>555</v>
      </c>
    </row>
    <row r="58" spans="2:15" s="89" customFormat="1" x14ac:dyDescent="0.2">
      <c r="B58" s="110" t="s">
        <v>612</v>
      </c>
      <c r="C58" s="87" t="s">
        <v>555</v>
      </c>
      <c r="D58" s="87" t="s">
        <v>555</v>
      </c>
      <c r="E58" s="87" t="s">
        <v>555</v>
      </c>
      <c r="F58" s="87" t="s">
        <v>555</v>
      </c>
      <c r="G58" s="87" t="s">
        <v>555</v>
      </c>
      <c r="H58" s="88">
        <f>AVERAGE(H45,H51,H53,H56)</f>
        <v>0.42499999999999999</v>
      </c>
      <c r="I58" s="88">
        <f>AVERAGE(I45,I51,I53,I56)</f>
        <v>0.42499999999999999</v>
      </c>
      <c r="J58" s="87" t="s">
        <v>555</v>
      </c>
      <c r="K58" s="87" t="s">
        <v>555</v>
      </c>
      <c r="L58" s="87" t="s">
        <v>555</v>
      </c>
      <c r="M58" s="87" t="s">
        <v>555</v>
      </c>
      <c r="N58" s="87" t="s">
        <v>555</v>
      </c>
      <c r="O58" s="87" t="s">
        <v>555</v>
      </c>
    </row>
    <row r="59" spans="2:15" s="89" customFormat="1" ht="15" x14ac:dyDescent="0.2">
      <c r="B59" s="92" t="s">
        <v>613</v>
      </c>
      <c r="C59" s="94"/>
      <c r="D59" s="94"/>
      <c r="E59" s="94"/>
      <c r="F59" s="94"/>
      <c r="G59" s="94"/>
      <c r="H59" s="94"/>
      <c r="I59" s="94"/>
      <c r="J59" s="111" t="s">
        <v>555</v>
      </c>
      <c r="K59" s="111" t="s">
        <v>555</v>
      </c>
      <c r="L59" s="111" t="s">
        <v>555</v>
      </c>
      <c r="M59" s="111" t="s">
        <v>555</v>
      </c>
      <c r="N59" s="111" t="s">
        <v>555</v>
      </c>
      <c r="O59" s="112" t="s">
        <v>555</v>
      </c>
    </row>
    <row r="60" spans="2:15" s="89" customFormat="1" ht="25.5" x14ac:dyDescent="0.2">
      <c r="B60" s="96" t="s">
        <v>614</v>
      </c>
      <c r="C60" s="97" t="s">
        <v>585</v>
      </c>
      <c r="D60" s="106">
        <v>1</v>
      </c>
      <c r="E60" s="106">
        <v>1</v>
      </c>
      <c r="F60" s="107">
        <f>IF(E60="-","-",IF(D60=E60,1,IF(D60=0,120%,E60/D60)))</f>
        <v>1</v>
      </c>
      <c r="G60" s="97" t="s">
        <v>575</v>
      </c>
      <c r="H60" s="98">
        <f>L60</f>
        <v>2</v>
      </c>
      <c r="I60" s="98">
        <f>IF(F60="-","-",IF(G60="прямая",IF(F60&gt;120%,J60,IF(F60&lt;80%,N60,L60)),IF(F60&lt;80%,J60,IF(F60&gt;120%,N60,L60))))</f>
        <v>2</v>
      </c>
      <c r="J60" s="97">
        <v>1</v>
      </c>
      <c r="K60" s="97" t="str">
        <f t="shared" si="6"/>
        <v>гр.4&gt;120%</v>
      </c>
      <c r="L60" s="97">
        <v>2</v>
      </c>
      <c r="M60" s="97" t="s">
        <v>576</v>
      </c>
      <c r="N60" s="97">
        <v>3</v>
      </c>
      <c r="O60" s="97" t="str">
        <f t="shared" si="7"/>
        <v>гр.4&lt;80%</v>
      </c>
    </row>
    <row r="61" spans="2:15" s="89" customFormat="1" x14ac:dyDescent="0.2">
      <c r="B61" s="113" t="s">
        <v>615</v>
      </c>
      <c r="C61" s="97" t="s">
        <v>555</v>
      </c>
      <c r="D61" s="97" t="s">
        <v>555</v>
      </c>
      <c r="E61" s="97" t="s">
        <v>555</v>
      </c>
      <c r="F61" s="116" t="s">
        <v>555</v>
      </c>
      <c r="G61" s="97" t="s">
        <v>555</v>
      </c>
      <c r="H61" s="98">
        <f>AVERAGE(H62:H67)</f>
        <v>2</v>
      </c>
      <c r="I61" s="98">
        <f>AVERAGE(I62:I67)</f>
        <v>2</v>
      </c>
      <c r="J61" s="97" t="s">
        <v>555</v>
      </c>
      <c r="K61" s="97" t="s">
        <v>555</v>
      </c>
      <c r="L61" s="97" t="s">
        <v>555</v>
      </c>
      <c r="M61" s="97" t="s">
        <v>555</v>
      </c>
      <c r="N61" s="97" t="s">
        <v>555</v>
      </c>
      <c r="O61" s="97" t="s">
        <v>555</v>
      </c>
    </row>
    <row r="62" spans="2:15" ht="38.25" outlineLevel="1" x14ac:dyDescent="0.2">
      <c r="B62" s="99" t="s">
        <v>616</v>
      </c>
      <c r="C62" s="100" t="s">
        <v>574</v>
      </c>
      <c r="D62" s="101">
        <v>0</v>
      </c>
      <c r="E62" s="101">
        <v>0</v>
      </c>
      <c r="F62" s="102">
        <f t="shared" ref="F62:F67" si="8">IF(E62="-","-",IF(D62=E62,1,IF(D62=0,120%,E62/D62)))</f>
        <v>1</v>
      </c>
      <c r="G62" s="100" t="s">
        <v>591</v>
      </c>
      <c r="H62" s="103">
        <f t="shared" ref="H62:H67" si="9">L62</f>
        <v>2</v>
      </c>
      <c r="I62" s="103">
        <f t="shared" ref="I62:I67" si="10">IF(F62="-","-",IF(G62="прямая",IF(F62&gt;120%,J62,IF(F62&lt;80%,N62,L62)),IF(F62&lt;80%,J62,IF(F62&gt;120%,N62,L62))))</f>
        <v>2</v>
      </c>
      <c r="J62" s="100">
        <v>1</v>
      </c>
      <c r="K62" s="100" t="str">
        <f t="shared" si="6"/>
        <v>гр.4&lt;80%</v>
      </c>
      <c r="L62" s="100">
        <v>2</v>
      </c>
      <c r="M62" s="100" t="s">
        <v>576</v>
      </c>
      <c r="N62" s="100">
        <v>3</v>
      </c>
      <c r="O62" s="100" t="str">
        <f t="shared" si="7"/>
        <v>гр.4&gt;120%</v>
      </c>
    </row>
    <row r="63" spans="2:15" ht="38.25" outlineLevel="1" x14ac:dyDescent="0.2">
      <c r="B63" s="99" t="s">
        <v>617</v>
      </c>
      <c r="C63" s="100" t="s">
        <v>574</v>
      </c>
      <c r="D63" s="101">
        <v>0</v>
      </c>
      <c r="E63" s="101">
        <v>0</v>
      </c>
      <c r="F63" s="102">
        <f t="shared" si="8"/>
        <v>1</v>
      </c>
      <c r="G63" s="100" t="s">
        <v>575</v>
      </c>
      <c r="H63" s="103">
        <f t="shared" si="9"/>
        <v>2</v>
      </c>
      <c r="I63" s="103">
        <f t="shared" si="10"/>
        <v>2</v>
      </c>
      <c r="J63" s="100">
        <v>1</v>
      </c>
      <c r="K63" s="100" t="str">
        <f t="shared" si="6"/>
        <v>гр.4&gt;120%</v>
      </c>
      <c r="L63" s="100">
        <v>2</v>
      </c>
      <c r="M63" s="100" t="s">
        <v>576</v>
      </c>
      <c r="N63" s="100">
        <v>3</v>
      </c>
      <c r="O63" s="100" t="str">
        <f t="shared" si="7"/>
        <v>гр.4&lt;80%</v>
      </c>
    </row>
    <row r="64" spans="2:15" ht="51" outlineLevel="1" x14ac:dyDescent="0.2">
      <c r="B64" s="99" t="s">
        <v>618</v>
      </c>
      <c r="C64" s="100" t="s">
        <v>574</v>
      </c>
      <c r="D64" s="101">
        <v>0</v>
      </c>
      <c r="E64" s="101">
        <v>0</v>
      </c>
      <c r="F64" s="102">
        <f t="shared" si="8"/>
        <v>1</v>
      </c>
      <c r="G64" s="100" t="s">
        <v>591</v>
      </c>
      <c r="H64" s="103">
        <f t="shared" si="9"/>
        <v>2</v>
      </c>
      <c r="I64" s="103">
        <f t="shared" si="10"/>
        <v>2</v>
      </c>
      <c r="J64" s="100">
        <v>1</v>
      </c>
      <c r="K64" s="100" t="str">
        <f t="shared" si="6"/>
        <v>гр.4&lt;80%</v>
      </c>
      <c r="L64" s="100">
        <v>2</v>
      </c>
      <c r="M64" s="100" t="s">
        <v>576</v>
      </c>
      <c r="N64" s="100">
        <v>3</v>
      </c>
      <c r="O64" s="100" t="str">
        <f t="shared" si="7"/>
        <v>гр.4&gt;120%</v>
      </c>
    </row>
    <row r="65" spans="2:15" ht="51" outlineLevel="1" x14ac:dyDescent="0.2">
      <c r="B65" s="99" t="s">
        <v>619</v>
      </c>
      <c r="C65" s="100" t="s">
        <v>574</v>
      </c>
      <c r="D65" s="101">
        <v>0</v>
      </c>
      <c r="E65" s="101">
        <v>0</v>
      </c>
      <c r="F65" s="102">
        <f t="shared" si="8"/>
        <v>1</v>
      </c>
      <c r="G65" s="100" t="s">
        <v>591</v>
      </c>
      <c r="H65" s="103">
        <f t="shared" si="9"/>
        <v>2</v>
      </c>
      <c r="I65" s="103">
        <f t="shared" si="10"/>
        <v>2</v>
      </c>
      <c r="J65" s="100">
        <v>1</v>
      </c>
      <c r="K65" s="100" t="str">
        <f t="shared" si="6"/>
        <v>гр.4&lt;80%</v>
      </c>
      <c r="L65" s="100">
        <v>2</v>
      </c>
      <c r="M65" s="100" t="s">
        <v>576</v>
      </c>
      <c r="N65" s="100">
        <v>3</v>
      </c>
      <c r="O65" s="100" t="str">
        <f t="shared" si="7"/>
        <v>гр.4&gt;120%</v>
      </c>
    </row>
    <row r="66" spans="2:15" ht="38.25" outlineLevel="1" x14ac:dyDescent="0.2">
      <c r="B66" s="99" t="s">
        <v>620</v>
      </c>
      <c r="C66" s="100" t="s">
        <v>574</v>
      </c>
      <c r="D66" s="101">
        <v>0</v>
      </c>
      <c r="E66" s="101">
        <v>0</v>
      </c>
      <c r="F66" s="102">
        <f t="shared" si="8"/>
        <v>1</v>
      </c>
      <c r="G66" s="100" t="s">
        <v>575</v>
      </c>
      <c r="H66" s="103">
        <f t="shared" si="9"/>
        <v>2</v>
      </c>
      <c r="I66" s="103">
        <f t="shared" si="10"/>
        <v>2</v>
      </c>
      <c r="J66" s="100">
        <v>1</v>
      </c>
      <c r="K66" s="100" t="str">
        <f t="shared" si="6"/>
        <v>гр.4&gt;120%</v>
      </c>
      <c r="L66" s="100">
        <v>2</v>
      </c>
      <c r="M66" s="100" t="s">
        <v>576</v>
      </c>
      <c r="N66" s="100">
        <v>3</v>
      </c>
      <c r="O66" s="100" t="str">
        <f t="shared" si="7"/>
        <v>гр.4&lt;80%</v>
      </c>
    </row>
    <row r="67" spans="2:15" ht="25.5" outlineLevel="1" x14ac:dyDescent="0.2">
      <c r="B67" s="99" t="s">
        <v>621</v>
      </c>
      <c r="C67" s="100" t="s">
        <v>553</v>
      </c>
      <c r="D67" s="104">
        <v>1</v>
      </c>
      <c r="E67" s="104">
        <v>1</v>
      </c>
      <c r="F67" s="102">
        <f t="shared" si="8"/>
        <v>1</v>
      </c>
      <c r="G67" s="100" t="s">
        <v>575</v>
      </c>
      <c r="H67" s="103">
        <f t="shared" si="9"/>
        <v>2</v>
      </c>
      <c r="I67" s="103">
        <f t="shared" si="10"/>
        <v>2</v>
      </c>
      <c r="J67" s="100">
        <v>1</v>
      </c>
      <c r="K67" s="100" t="str">
        <f t="shared" si="6"/>
        <v>гр.4&gt;120%</v>
      </c>
      <c r="L67" s="100">
        <v>2</v>
      </c>
      <c r="M67" s="100" t="s">
        <v>576</v>
      </c>
      <c r="N67" s="100">
        <v>3</v>
      </c>
      <c r="O67" s="100" t="str">
        <f t="shared" si="7"/>
        <v>гр.4&lt;80%</v>
      </c>
    </row>
    <row r="68" spans="2:15" s="89" customFormat="1" x14ac:dyDescent="0.2">
      <c r="B68" s="113" t="s">
        <v>622</v>
      </c>
      <c r="C68" s="97" t="s">
        <v>555</v>
      </c>
      <c r="D68" s="97" t="s">
        <v>555</v>
      </c>
      <c r="E68" s="97" t="s">
        <v>555</v>
      </c>
      <c r="F68" s="116" t="s">
        <v>555</v>
      </c>
      <c r="G68" s="97" t="s">
        <v>555</v>
      </c>
      <c r="H68" s="98">
        <f>AVERAGE(H69:H70)</f>
        <v>2</v>
      </c>
      <c r="I68" s="98">
        <f>AVERAGE(I69:I70)</f>
        <v>2</v>
      </c>
      <c r="J68" s="97" t="s">
        <v>555</v>
      </c>
      <c r="K68" s="97" t="s">
        <v>555</v>
      </c>
      <c r="L68" s="97" t="s">
        <v>555</v>
      </c>
      <c r="M68" s="97" t="s">
        <v>555</v>
      </c>
      <c r="N68" s="97" t="s">
        <v>555</v>
      </c>
      <c r="O68" s="97" t="s">
        <v>555</v>
      </c>
    </row>
    <row r="69" spans="2:15" ht="25.5" outlineLevel="1" x14ac:dyDescent="0.2">
      <c r="B69" s="99" t="s">
        <v>623</v>
      </c>
      <c r="C69" s="100" t="s">
        <v>600</v>
      </c>
      <c r="D69" s="104">
        <v>7</v>
      </c>
      <c r="E69" s="104">
        <v>7</v>
      </c>
      <c r="F69" s="102">
        <f>IF(E69="-","-",IF(D69=E69,1,IF(D69=0,120%,E69/D69)))</f>
        <v>1</v>
      </c>
      <c r="G69" s="100" t="s">
        <v>591</v>
      </c>
      <c r="H69" s="103">
        <f>L69</f>
        <v>2</v>
      </c>
      <c r="I69" s="103">
        <f>IF(F69="-","-",IF(G69="прямая",IF(F69&gt;120%,J69,IF(F69&lt;80%,N69,L69)),IF(F69&lt;80%,J69,IF(F69&gt;120%,N69,L69))))</f>
        <v>2</v>
      </c>
      <c r="J69" s="100">
        <v>1</v>
      </c>
      <c r="K69" s="100" t="str">
        <f t="shared" si="6"/>
        <v>гр.4&lt;80%</v>
      </c>
      <c r="L69" s="100">
        <v>2</v>
      </c>
      <c r="M69" s="100" t="s">
        <v>576</v>
      </c>
      <c r="N69" s="100">
        <v>3</v>
      </c>
      <c r="O69" s="100" t="str">
        <f t="shared" si="7"/>
        <v>гр.4&gt;120%</v>
      </c>
    </row>
    <row r="70" spans="2:15" ht="25.5" outlineLevel="1" x14ac:dyDescent="0.2">
      <c r="B70" s="99" t="s">
        <v>624</v>
      </c>
      <c r="C70" s="100" t="s">
        <v>555</v>
      </c>
      <c r="D70" s="100" t="s">
        <v>555</v>
      </c>
      <c r="E70" s="100" t="s">
        <v>555</v>
      </c>
      <c r="F70" s="100" t="s">
        <v>555</v>
      </c>
      <c r="G70" s="100" t="s">
        <v>555</v>
      </c>
      <c r="H70" s="103">
        <f>AVERAGE(H71:H73)</f>
        <v>2</v>
      </c>
      <c r="I70" s="103">
        <f>AVERAGE(I71:I73)</f>
        <v>2</v>
      </c>
      <c r="J70" s="100" t="s">
        <v>555</v>
      </c>
      <c r="K70" s="100" t="s">
        <v>555</v>
      </c>
      <c r="L70" s="100" t="s">
        <v>555</v>
      </c>
      <c r="M70" s="100" t="s">
        <v>555</v>
      </c>
      <c r="N70" s="100" t="s">
        <v>555</v>
      </c>
      <c r="O70" s="100" t="s">
        <v>555</v>
      </c>
    </row>
    <row r="71" spans="2:15" outlineLevel="1" x14ac:dyDescent="0.2">
      <c r="B71" s="99" t="s">
        <v>625</v>
      </c>
      <c r="C71" s="100" t="s">
        <v>626</v>
      </c>
      <c r="D71" s="104">
        <v>0</v>
      </c>
      <c r="E71" s="104">
        <v>0</v>
      </c>
      <c r="F71" s="102">
        <f>IF(E71="-","-",IF(D71=E71,1,IF(D71=0,120%,E71/D71)))</f>
        <v>1</v>
      </c>
      <c r="G71" s="100" t="s">
        <v>575</v>
      </c>
      <c r="H71" s="103">
        <f>L71</f>
        <v>2</v>
      </c>
      <c r="I71" s="103">
        <f>IF(F71="-","-",IF(G71="прямая",IF(F71&gt;120%,J71,IF(F71&lt;80%,N71,L71)),IF(F71&lt;80%,J71,IF(F71&gt;120%,N71,L71))))</f>
        <v>2</v>
      </c>
      <c r="J71" s="100">
        <v>1</v>
      </c>
      <c r="K71" s="100" t="str">
        <f t="shared" si="6"/>
        <v>гр.4&gt;120%</v>
      </c>
      <c r="L71" s="100">
        <v>2</v>
      </c>
      <c r="M71" s="100" t="s">
        <v>576</v>
      </c>
      <c r="N71" s="100">
        <v>3</v>
      </c>
      <c r="O71" s="100" t="str">
        <f t="shared" si="7"/>
        <v>гр.4&lt;80%</v>
      </c>
    </row>
    <row r="72" spans="2:15" outlineLevel="1" x14ac:dyDescent="0.2">
      <c r="B72" s="99" t="s">
        <v>627</v>
      </c>
      <c r="C72" s="100" t="s">
        <v>626</v>
      </c>
      <c r="D72" s="104">
        <v>0</v>
      </c>
      <c r="E72" s="104">
        <v>0</v>
      </c>
      <c r="F72" s="102">
        <f>IF(E72="-","-",IF(D72=E72,1,IF(D72=0,120%,E72/D72)))</f>
        <v>1</v>
      </c>
      <c r="G72" s="100" t="s">
        <v>575</v>
      </c>
      <c r="H72" s="103">
        <f>L72</f>
        <v>2</v>
      </c>
      <c r="I72" s="103">
        <f>IF(F72="-","-",IF(G72="прямая",IF(F72&gt;120%,J72,IF(F72&lt;80%,N72,L72)),IF(F72&lt;80%,J72,IF(F72&gt;120%,N72,L72))))</f>
        <v>2</v>
      </c>
      <c r="J72" s="100">
        <v>1</v>
      </c>
      <c r="K72" s="100" t="str">
        <f t="shared" si="6"/>
        <v>гр.4&gt;120%</v>
      </c>
      <c r="L72" s="100">
        <v>2</v>
      </c>
      <c r="M72" s="100" t="s">
        <v>576</v>
      </c>
      <c r="N72" s="100">
        <v>3</v>
      </c>
      <c r="O72" s="100" t="str">
        <f t="shared" si="7"/>
        <v>гр.4&lt;80%</v>
      </c>
    </row>
    <row r="73" spans="2:15" outlineLevel="1" x14ac:dyDescent="0.2">
      <c r="B73" s="85" t="s">
        <v>628</v>
      </c>
      <c r="C73" s="100" t="s">
        <v>626</v>
      </c>
      <c r="D73" s="104">
        <v>0</v>
      </c>
      <c r="E73" s="104">
        <v>0</v>
      </c>
      <c r="F73" s="102">
        <f>IF(E73="-","-",IF(D73=E73,1,IF(D73=0,120%,E73/D73)))</f>
        <v>1</v>
      </c>
      <c r="G73" s="100" t="s">
        <v>575</v>
      </c>
      <c r="H73" s="103">
        <f>L73</f>
        <v>2</v>
      </c>
      <c r="I73" s="103">
        <f>IF(F73="-","-",IF(G73="прямая",IF(F73&gt;120%,J73,IF(F73&lt;80%,N73,L73)),IF(F73&lt;80%,J73,IF(F73&gt;120%,N73,L73))))</f>
        <v>2</v>
      </c>
      <c r="J73" s="100">
        <v>1</v>
      </c>
      <c r="K73" s="100" t="str">
        <f t="shared" si="6"/>
        <v>гр.4&gt;120%</v>
      </c>
      <c r="L73" s="100">
        <v>2</v>
      </c>
      <c r="M73" s="100" t="s">
        <v>576</v>
      </c>
      <c r="N73" s="100">
        <v>3</v>
      </c>
      <c r="O73" s="100" t="str">
        <f t="shared" si="7"/>
        <v>гр.4&lt;80%</v>
      </c>
    </row>
    <row r="74" spans="2:15" s="89" customFormat="1" x14ac:dyDescent="0.2">
      <c r="B74" s="113" t="s">
        <v>629</v>
      </c>
      <c r="C74" s="97" t="s">
        <v>626</v>
      </c>
      <c r="D74" s="98">
        <f>D75</f>
        <v>0</v>
      </c>
      <c r="E74" s="98">
        <f>E75</f>
        <v>0</v>
      </c>
      <c r="F74" s="107">
        <f>IF(E74="-","-",IF(D74=E74,1,IF(D74=0,120%,E74/D74)))</f>
        <v>1</v>
      </c>
      <c r="G74" s="109" t="s">
        <v>591</v>
      </c>
      <c r="H74" s="98">
        <f>L74</f>
        <v>2</v>
      </c>
      <c r="I74" s="98">
        <f>IF(F74="-","-",IF(G74="прямая",IF(F74&gt;120%,J74,IF(F74&lt;80%,N74,L74)),IF(F74&lt;80%,J74,IF(F74&gt;120%,N74,L74))))</f>
        <v>2</v>
      </c>
      <c r="J74" s="100">
        <v>1</v>
      </c>
      <c r="K74" s="100" t="str">
        <f t="shared" si="6"/>
        <v>гр.4&lt;80%</v>
      </c>
      <c r="L74" s="100">
        <v>2</v>
      </c>
      <c r="M74" s="100" t="s">
        <v>576</v>
      </c>
      <c r="N74" s="100">
        <v>3</v>
      </c>
      <c r="O74" s="100" t="str">
        <f t="shared" si="7"/>
        <v>гр.4&gt;120%</v>
      </c>
    </row>
    <row r="75" spans="2:15" ht="25.5" outlineLevel="1" x14ac:dyDescent="0.2">
      <c r="B75" s="99" t="s">
        <v>630</v>
      </c>
      <c r="C75" s="100" t="s">
        <v>626</v>
      </c>
      <c r="D75" s="104">
        <v>0</v>
      </c>
      <c r="E75" s="104">
        <v>0</v>
      </c>
      <c r="F75" s="97" t="s">
        <v>555</v>
      </c>
      <c r="G75" s="97" t="s">
        <v>555</v>
      </c>
      <c r="H75" s="97" t="s">
        <v>555</v>
      </c>
      <c r="I75" s="97" t="s">
        <v>555</v>
      </c>
      <c r="J75" s="97" t="s">
        <v>555</v>
      </c>
      <c r="K75" s="97" t="s">
        <v>555</v>
      </c>
      <c r="L75" s="97" t="s">
        <v>555</v>
      </c>
      <c r="M75" s="97" t="s">
        <v>555</v>
      </c>
      <c r="N75" s="97" t="s">
        <v>555</v>
      </c>
      <c r="O75" s="97" t="s">
        <v>555</v>
      </c>
    </row>
    <row r="76" spans="2:15" s="89" customFormat="1" ht="38.25" x14ac:dyDescent="0.2">
      <c r="B76" s="113" t="s">
        <v>631</v>
      </c>
      <c r="C76" s="97" t="s">
        <v>555</v>
      </c>
      <c r="D76" s="97" t="s">
        <v>555</v>
      </c>
      <c r="E76" s="97" t="s">
        <v>555</v>
      </c>
      <c r="F76" s="116" t="s">
        <v>555</v>
      </c>
      <c r="G76" s="97" t="s">
        <v>555</v>
      </c>
      <c r="H76" s="98">
        <f>AVERAGE(H77:H78)</f>
        <v>2</v>
      </c>
      <c r="I76" s="98">
        <f>IFERROR(AVERAGE(I77:I78),"-")</f>
        <v>2</v>
      </c>
      <c r="J76" s="97" t="s">
        <v>555</v>
      </c>
      <c r="K76" s="97" t="s">
        <v>555</v>
      </c>
      <c r="L76" s="97" t="s">
        <v>555</v>
      </c>
      <c r="M76" s="97" t="s">
        <v>555</v>
      </c>
      <c r="N76" s="97" t="s">
        <v>555</v>
      </c>
      <c r="O76" s="97" t="s">
        <v>555</v>
      </c>
    </row>
    <row r="77" spans="2:15" ht="25.5" outlineLevel="1" x14ac:dyDescent="0.2">
      <c r="B77" s="99" t="s">
        <v>632</v>
      </c>
      <c r="C77" s="100" t="s">
        <v>633</v>
      </c>
      <c r="D77" s="104">
        <v>0</v>
      </c>
      <c r="E77" s="104">
        <v>0</v>
      </c>
      <c r="F77" s="102">
        <f>IF(E77="-","-",IF(D77=E77,1,IF(D77=0,120%,E77/D77)))</f>
        <v>1</v>
      </c>
      <c r="G77" s="100" t="s">
        <v>591</v>
      </c>
      <c r="H77" s="103">
        <f>L77</f>
        <v>2</v>
      </c>
      <c r="I77" s="103">
        <f>IF(F77="-","-",IF(G77="прямая",IF(F77&gt;120%,J77,IF(F77&lt;80%,N77,L77)),IF(F77&lt;80%,J77,IF(F77&gt;120%,N77,L77))))</f>
        <v>2</v>
      </c>
      <c r="J77" s="100">
        <v>1</v>
      </c>
      <c r="K77" s="100" t="str">
        <f t="shared" si="6"/>
        <v>гр.4&lt;80%</v>
      </c>
      <c r="L77" s="100">
        <v>2</v>
      </c>
      <c r="M77" s="100" t="s">
        <v>576</v>
      </c>
      <c r="N77" s="100">
        <v>3</v>
      </c>
      <c r="O77" s="100" t="str">
        <f t="shared" si="7"/>
        <v>гр.4&gt;120%</v>
      </c>
    </row>
    <row r="78" spans="2:15" ht="51" outlineLevel="1" x14ac:dyDescent="0.2">
      <c r="B78" s="99" t="s">
        <v>634</v>
      </c>
      <c r="C78" s="100" t="s">
        <v>574</v>
      </c>
      <c r="D78" s="101">
        <v>0</v>
      </c>
      <c r="E78" s="101">
        <v>0</v>
      </c>
      <c r="F78" s="102">
        <f>IF(E78="-","-",IF(D78=E78,1,IF(D78=0,120%,E78/D78)))</f>
        <v>1</v>
      </c>
      <c r="G78" s="100" t="s">
        <v>575</v>
      </c>
      <c r="H78" s="103">
        <f>L78</f>
        <v>2</v>
      </c>
      <c r="I78" s="103">
        <f>IF(F78="-","-",IF(G78="прямая",IF(F78&gt;120%,J78,IF(F78&lt;80%,N78,L78)),IF(F78&lt;80%,J78,IF(F78&gt;120%,N78,L78))))</f>
        <v>2</v>
      </c>
      <c r="J78" s="100">
        <v>1</v>
      </c>
      <c r="K78" s="100" t="str">
        <f t="shared" si="6"/>
        <v>гр.4&gt;120%</v>
      </c>
      <c r="L78" s="100">
        <v>2</v>
      </c>
      <c r="M78" s="100" t="s">
        <v>576</v>
      </c>
      <c r="N78" s="100">
        <v>3</v>
      </c>
      <c r="O78" s="100" t="str">
        <f t="shared" si="7"/>
        <v>гр.4&lt;80%</v>
      </c>
    </row>
    <row r="79" spans="2:15" s="89" customFormat="1" x14ac:dyDescent="0.2">
      <c r="B79" s="110" t="s">
        <v>635</v>
      </c>
      <c r="C79" s="87" t="s">
        <v>555</v>
      </c>
      <c r="D79" s="87" t="s">
        <v>555</v>
      </c>
      <c r="E79" s="87" t="s">
        <v>555</v>
      </c>
      <c r="F79" s="87" t="s">
        <v>555</v>
      </c>
      <c r="G79" s="87" t="s">
        <v>555</v>
      </c>
      <c r="H79" s="88">
        <f>AVERAGE(H60,H61,H68,H74,H76)</f>
        <v>2</v>
      </c>
      <c r="I79" s="88">
        <f>AVERAGE(I60,I61,I68,I74,I76)</f>
        <v>2</v>
      </c>
      <c r="J79" s="87" t="s">
        <v>555</v>
      </c>
      <c r="K79" s="87" t="s">
        <v>555</v>
      </c>
      <c r="L79" s="87" t="s">
        <v>555</v>
      </c>
      <c r="M79" s="87" t="s">
        <v>555</v>
      </c>
      <c r="N79" s="87" t="s">
        <v>555</v>
      </c>
      <c r="O79" s="87" t="s">
        <v>555</v>
      </c>
    </row>
    <row r="80" spans="2:15" s="89" customFormat="1" ht="15" x14ac:dyDescent="0.2">
      <c r="B80" s="92" t="s">
        <v>636</v>
      </c>
      <c r="C80" s="94"/>
      <c r="D80" s="94"/>
      <c r="E80" s="94"/>
      <c r="F80" s="94"/>
      <c r="G80" s="94"/>
      <c r="H80" s="119">
        <f>0.1*H43+0.7*H58+0.2*H79</f>
        <v>0.89749999999999996</v>
      </c>
      <c r="I80" s="119">
        <f>0.1*I43+0.7*I58+0.2*I79</f>
        <v>0.89749999999999996</v>
      </c>
      <c r="J80" s="111"/>
      <c r="K80" s="111"/>
      <c r="L80" s="111"/>
      <c r="M80" s="111"/>
      <c r="N80" s="111"/>
      <c r="O80" s="112"/>
    </row>
    <row r="82" spans="1:7" ht="19.5" x14ac:dyDescent="0.25">
      <c r="B82" s="76" t="s">
        <v>637</v>
      </c>
    </row>
    <row r="83" spans="1:7" ht="32.25" customHeight="1" x14ac:dyDescent="0.2">
      <c r="B83" s="80" t="s">
        <v>545</v>
      </c>
      <c r="C83" s="80" t="s">
        <v>638</v>
      </c>
      <c r="D83" s="80" t="s">
        <v>639</v>
      </c>
    </row>
    <row r="84" spans="1:7" ht="20.25" customHeight="1" x14ac:dyDescent="0.2">
      <c r="B84" s="110" t="s">
        <v>640</v>
      </c>
      <c r="C84" s="80" t="s">
        <v>641</v>
      </c>
      <c r="D84" s="80" t="s">
        <v>641</v>
      </c>
    </row>
    <row r="85" spans="1:7" ht="51" x14ac:dyDescent="0.2">
      <c r="A85" s="120"/>
      <c r="B85" s="121" t="s">
        <v>642</v>
      </c>
      <c r="C85" s="122">
        <v>850</v>
      </c>
      <c r="D85" s="122">
        <v>851</v>
      </c>
    </row>
    <row r="86" spans="1:7" ht="81" customHeight="1" x14ac:dyDescent="0.2">
      <c r="A86" s="120"/>
      <c r="B86" s="121" t="s">
        <v>643</v>
      </c>
      <c r="C86" s="122">
        <v>0</v>
      </c>
      <c r="D86" s="122">
        <v>130</v>
      </c>
    </row>
    <row r="87" spans="1:7" ht="25.5" x14ac:dyDescent="0.2">
      <c r="A87" s="120"/>
      <c r="B87" s="110" t="s">
        <v>644</v>
      </c>
      <c r="C87" s="123">
        <f>C85/MAX(1,(C85-C86))</f>
        <v>1</v>
      </c>
      <c r="D87" s="123">
        <f>D85/MAX(1,(D85-D86))</f>
        <v>1.1803051317614424</v>
      </c>
    </row>
    <row r="88" spans="1:7" ht="17.25" customHeight="1" x14ac:dyDescent="0.2">
      <c r="B88" s="110" t="s">
        <v>645</v>
      </c>
      <c r="C88" s="85"/>
      <c r="D88" s="85"/>
    </row>
    <row r="89" spans="1:7" ht="38.25" x14ac:dyDescent="0.2">
      <c r="A89" s="120"/>
      <c r="B89" s="121" t="s">
        <v>646</v>
      </c>
      <c r="C89" s="122">
        <v>1092</v>
      </c>
      <c r="D89" s="122">
        <v>1184</v>
      </c>
    </row>
    <row r="90" spans="1:7" ht="76.5" x14ac:dyDescent="0.2">
      <c r="A90" s="120"/>
      <c r="B90" s="121" t="s">
        <v>647</v>
      </c>
      <c r="C90" s="122">
        <v>152</v>
      </c>
      <c r="D90" s="122">
        <v>255</v>
      </c>
    </row>
    <row r="91" spans="1:7" ht="25.5" x14ac:dyDescent="0.2">
      <c r="A91" s="120"/>
      <c r="B91" s="110" t="s">
        <v>648</v>
      </c>
      <c r="C91" s="123">
        <f>C89/MAX(1,(C89-C90))</f>
        <v>1.1617021276595745</v>
      </c>
      <c r="D91" s="123">
        <f>D89/MAX(1,(D89-D90))</f>
        <v>1.2744886975242196</v>
      </c>
    </row>
    <row r="92" spans="1:7" x14ac:dyDescent="0.2">
      <c r="B92" s="110" t="s">
        <v>649</v>
      </c>
      <c r="C92" s="85"/>
      <c r="D92" s="85"/>
    </row>
    <row r="93" spans="1:7" ht="51" x14ac:dyDescent="0.2">
      <c r="A93" s="120"/>
      <c r="B93" s="121" t="s">
        <v>650</v>
      </c>
      <c r="C93" s="122">
        <v>0</v>
      </c>
      <c r="D93" s="122">
        <v>0</v>
      </c>
    </row>
    <row r="94" spans="1:7" ht="25.5" x14ac:dyDescent="0.2">
      <c r="A94" s="120"/>
      <c r="B94" s="121" t="s">
        <v>651</v>
      </c>
      <c r="C94" s="122">
        <v>95</v>
      </c>
      <c r="D94" s="122">
        <v>98.1</v>
      </c>
    </row>
    <row r="95" spans="1:7" ht="25.5" x14ac:dyDescent="0.2">
      <c r="A95" s="120"/>
      <c r="B95" s="110" t="s">
        <v>652</v>
      </c>
      <c r="C95" s="123">
        <f>C94/MAX(1,(C94-C93))</f>
        <v>1</v>
      </c>
      <c r="D95" s="123">
        <f>D94/MAX(1,(D94-D93))</f>
        <v>1</v>
      </c>
      <c r="F95" s="72" t="s">
        <v>653</v>
      </c>
      <c r="G95" s="124">
        <f>D102</f>
        <v>3.6808411338399628E-3</v>
      </c>
    </row>
    <row r="96" spans="1:7" ht="15" x14ac:dyDescent="0.2">
      <c r="B96" s="125" t="s">
        <v>654</v>
      </c>
      <c r="C96" s="123">
        <f>IF((C87*0.4+C91*0.4+C95*0.2)=0,0,IF((C87*0.4+C91*0.4+C95*0.2)&lt;1,1,(C87*0.4+C91*0.4+C95*0.2)))</f>
        <v>1.0646808510638299</v>
      </c>
      <c r="D96" s="123">
        <f>IF((D87*0.4+D91*0.4+D95*0.2)=0,0,IF((D87*0.4+D91*0.4+D95*0.2)&lt;1,1,(D87*0.4+D91*0.4+D95*0.2)))</f>
        <v>1.1819175317142647</v>
      </c>
      <c r="F96" s="72" t="s">
        <v>655</v>
      </c>
      <c r="G96" s="124">
        <f>E102</f>
        <v>1.4793811255624731E-3</v>
      </c>
    </row>
    <row r="97" spans="2:9" ht="15" x14ac:dyDescent="0.2">
      <c r="B97" s="126"/>
      <c r="C97" s="127">
        <f>C87*0.4+C91*0.4+C95*0.2</f>
        <v>1.0646808510638299</v>
      </c>
      <c r="D97" s="128">
        <f>D87*0.4+D91*0.4+D95*0.2</f>
        <v>1.1819175317142647</v>
      </c>
    </row>
    <row r="98" spans="2:9" ht="15" x14ac:dyDescent="0.2">
      <c r="B98" s="126"/>
    </row>
    <row r="99" spans="2:9" ht="19.5" x14ac:dyDescent="0.25">
      <c r="B99" s="76" t="s">
        <v>656</v>
      </c>
    </row>
    <row r="100" spans="2:9" ht="54.75" customHeight="1" x14ac:dyDescent="0.2">
      <c r="B100" s="77" t="s">
        <v>545</v>
      </c>
      <c r="C100" s="78" t="s">
        <v>546</v>
      </c>
      <c r="D100" s="129" t="s">
        <v>657</v>
      </c>
      <c r="E100" s="130"/>
      <c r="F100" s="77" t="s">
        <v>658</v>
      </c>
      <c r="G100" s="77" t="s">
        <v>659</v>
      </c>
      <c r="H100" s="77" t="s">
        <v>660</v>
      </c>
      <c r="I100" s="77" t="s">
        <v>661</v>
      </c>
    </row>
    <row r="101" spans="2:9" ht="30.75" customHeight="1" x14ac:dyDescent="0.2">
      <c r="B101" s="77"/>
      <c r="C101" s="79"/>
      <c r="D101" s="80" t="s">
        <v>548</v>
      </c>
      <c r="E101" s="80" t="s">
        <v>549</v>
      </c>
      <c r="F101" s="77"/>
      <c r="G101" s="77"/>
      <c r="H101" s="77"/>
      <c r="I101" s="77"/>
    </row>
    <row r="102" spans="2:9" ht="26.25" customHeight="1" x14ac:dyDescent="0.2">
      <c r="B102" s="131" t="s">
        <v>554</v>
      </c>
      <c r="C102" s="83" t="s">
        <v>555</v>
      </c>
      <c r="D102" s="132">
        <f>D9</f>
        <v>3.6808411338399628E-3</v>
      </c>
      <c r="E102" s="132">
        <f>E9</f>
        <v>1.4793811255624731E-3</v>
      </c>
      <c r="F102" s="133">
        <f>IF(C125=B158,C118,IF(C125=B159,C119,IF(C125=B160,C121,C122)))</f>
        <v>0.3</v>
      </c>
      <c r="G102" s="134" t="s">
        <v>662</v>
      </c>
      <c r="H102" s="135" t="s">
        <v>663</v>
      </c>
      <c r="I102" s="136">
        <v>1</v>
      </c>
    </row>
    <row r="103" spans="2:9" x14ac:dyDescent="0.2">
      <c r="B103" s="131" t="s">
        <v>560</v>
      </c>
      <c r="C103" s="83" t="s">
        <v>555</v>
      </c>
      <c r="D103" s="132">
        <f>D18</f>
        <v>0</v>
      </c>
      <c r="E103" s="132">
        <f>E18</f>
        <v>0</v>
      </c>
      <c r="F103" s="135">
        <f>D114</f>
        <v>0.15</v>
      </c>
      <c r="G103" s="134" t="s">
        <v>664</v>
      </c>
      <c r="H103" s="135" t="s">
        <v>663</v>
      </c>
      <c r="I103" s="136">
        <v>0</v>
      </c>
    </row>
    <row r="104" spans="2:9" ht="24.75" customHeight="1" x14ac:dyDescent="0.2">
      <c r="B104" s="131" t="s">
        <v>636</v>
      </c>
      <c r="C104" s="83" t="s">
        <v>555</v>
      </c>
      <c r="D104" s="132">
        <f>H80</f>
        <v>0.89749999999999996</v>
      </c>
      <c r="E104" s="132">
        <f>I80</f>
        <v>0.89749999999999996</v>
      </c>
      <c r="F104" s="117">
        <f>$F$102</f>
        <v>0.3</v>
      </c>
      <c r="G104" s="134" t="s">
        <v>662</v>
      </c>
      <c r="H104" s="135" t="s">
        <v>663</v>
      </c>
      <c r="I104" s="136">
        <v>1</v>
      </c>
    </row>
    <row r="105" spans="2:9" x14ac:dyDescent="0.2">
      <c r="B105" s="131" t="s">
        <v>665</v>
      </c>
      <c r="C105" s="83" t="s">
        <v>555</v>
      </c>
      <c r="D105" s="132">
        <f>C96</f>
        <v>1.0646808510638299</v>
      </c>
      <c r="E105" s="132">
        <f>D96</f>
        <v>1.1819175317142647</v>
      </c>
      <c r="F105" s="117">
        <f>$F$102</f>
        <v>0.3</v>
      </c>
      <c r="G105" s="134" t="s">
        <v>664</v>
      </c>
      <c r="H105" s="135" t="s">
        <v>663</v>
      </c>
      <c r="I105" s="136">
        <v>0</v>
      </c>
    </row>
    <row r="106" spans="2:9" x14ac:dyDescent="0.2">
      <c r="B106" s="137"/>
      <c r="C106" s="138"/>
      <c r="D106" s="139"/>
      <c r="E106" s="139"/>
      <c r="F106" s="140"/>
      <c r="G106" s="141"/>
      <c r="H106" s="140"/>
      <c r="I106" s="142"/>
    </row>
    <row r="107" spans="2:9" x14ac:dyDescent="0.2">
      <c r="B107" s="143" t="s">
        <v>666</v>
      </c>
    </row>
    <row r="108" spans="2:9" x14ac:dyDescent="0.2">
      <c r="B108" s="144" t="s">
        <v>667</v>
      </c>
      <c r="C108" s="145">
        <f>I102*C130+I103*D130</f>
        <v>0.75</v>
      </c>
    </row>
    <row r="109" spans="2:9" x14ac:dyDescent="0.2">
      <c r="B109" s="131" t="s">
        <v>668</v>
      </c>
      <c r="C109" s="103">
        <f>I102*C131+I104*E131+I105*D131</f>
        <v>0.75</v>
      </c>
    </row>
    <row r="111" spans="2:9" x14ac:dyDescent="0.2">
      <c r="B111" s="143" t="s">
        <v>669</v>
      </c>
    </row>
    <row r="112" spans="2:9" ht="25.5" x14ac:dyDescent="0.2">
      <c r="B112" s="80" t="s">
        <v>670</v>
      </c>
      <c r="C112" s="80" t="s">
        <v>671</v>
      </c>
      <c r="D112" s="80" t="s">
        <v>672</v>
      </c>
    </row>
    <row r="113" spans="2:4" x14ac:dyDescent="0.2">
      <c r="B113" s="86" t="s">
        <v>667</v>
      </c>
      <c r="C113" s="146"/>
      <c r="D113" s="146"/>
    </row>
    <row r="114" spans="2:4" x14ac:dyDescent="0.2">
      <c r="B114" s="147" t="s">
        <v>673</v>
      </c>
      <c r="C114" s="148">
        <v>0.25</v>
      </c>
      <c r="D114" s="149">
        <v>0.15</v>
      </c>
    </row>
    <row r="115" spans="2:4" x14ac:dyDescent="0.2">
      <c r="B115" s="147" t="s">
        <v>674</v>
      </c>
      <c r="C115" s="148">
        <v>0.2</v>
      </c>
      <c r="D115" s="150"/>
    </row>
    <row r="116" spans="2:4" ht="25.5" x14ac:dyDescent="0.2">
      <c r="B116" s="147" t="s">
        <v>675</v>
      </c>
      <c r="C116" s="151" t="s">
        <v>676</v>
      </c>
      <c r="D116" s="152"/>
    </row>
    <row r="117" spans="2:4" x14ac:dyDescent="0.2">
      <c r="B117" s="153" t="s">
        <v>677</v>
      </c>
      <c r="C117" s="154"/>
      <c r="D117" s="155"/>
    </row>
    <row r="118" spans="2:4" x14ac:dyDescent="0.2">
      <c r="B118" s="147" t="s">
        <v>678</v>
      </c>
      <c r="C118" s="156">
        <v>0.3</v>
      </c>
      <c r="D118" s="157"/>
    </row>
    <row r="119" spans="2:4" x14ac:dyDescent="0.2">
      <c r="B119" s="147" t="s">
        <v>675</v>
      </c>
      <c r="C119" s="156">
        <v>0.25</v>
      </c>
      <c r="D119" s="157"/>
    </row>
    <row r="120" spans="2:4" x14ac:dyDescent="0.2">
      <c r="B120" s="153" t="s">
        <v>679</v>
      </c>
      <c r="C120" s="154"/>
      <c r="D120" s="155"/>
    </row>
    <row r="121" spans="2:4" x14ac:dyDescent="0.2">
      <c r="B121" s="147" t="s">
        <v>678</v>
      </c>
      <c r="C121" s="156">
        <v>0.35</v>
      </c>
      <c r="D121" s="157"/>
    </row>
    <row r="122" spans="2:4" x14ac:dyDescent="0.2">
      <c r="B122" s="147" t="s">
        <v>680</v>
      </c>
      <c r="C122" s="156">
        <v>0.3</v>
      </c>
      <c r="D122" s="157"/>
    </row>
    <row r="123" spans="2:4" x14ac:dyDescent="0.2">
      <c r="B123" s="147" t="s">
        <v>675</v>
      </c>
      <c r="C123" s="158" t="s">
        <v>681</v>
      </c>
      <c r="D123" s="159"/>
    </row>
    <row r="124" spans="2:4" s="160" customFormat="1" x14ac:dyDescent="0.2"/>
    <row r="125" spans="2:4" ht="26.25" customHeight="1" x14ac:dyDescent="0.2">
      <c r="B125" s="147" t="s">
        <v>682</v>
      </c>
      <c r="C125" s="161" t="s">
        <v>683</v>
      </c>
      <c r="D125" s="162"/>
    </row>
    <row r="126" spans="2:4" x14ac:dyDescent="0.2">
      <c r="B126" s="163"/>
    </row>
    <row r="128" spans="2:4" x14ac:dyDescent="0.2">
      <c r="B128" s="143" t="s">
        <v>684</v>
      </c>
    </row>
    <row r="129" spans="2:5" ht="25.5" x14ac:dyDescent="0.2">
      <c r="B129" s="80" t="s">
        <v>685</v>
      </c>
      <c r="C129" s="80" t="s">
        <v>686</v>
      </c>
      <c r="D129" s="77" t="s">
        <v>687</v>
      </c>
      <c r="E129" s="77"/>
    </row>
    <row r="130" spans="2:5" x14ac:dyDescent="0.2">
      <c r="B130" s="131" t="s">
        <v>667</v>
      </c>
      <c r="C130" s="164">
        <v>0.75</v>
      </c>
      <c r="D130" s="164">
        <f>1-C130</f>
        <v>0.25</v>
      </c>
      <c r="E130" s="165">
        <v>0</v>
      </c>
    </row>
    <row r="131" spans="2:5" x14ac:dyDescent="0.2">
      <c r="B131" s="131" t="s">
        <v>668</v>
      </c>
      <c r="C131" s="164">
        <v>0.65</v>
      </c>
      <c r="D131" s="164">
        <v>0.25</v>
      </c>
      <c r="E131" s="166">
        <v>0.1</v>
      </c>
    </row>
    <row r="133" spans="2:5" ht="19.5" x14ac:dyDescent="0.25">
      <c r="B133" s="76" t="s">
        <v>688</v>
      </c>
    </row>
    <row r="136" spans="2:5" x14ac:dyDescent="0.2">
      <c r="B136" s="89" t="s">
        <v>689</v>
      </c>
    </row>
    <row r="137" spans="2:5" x14ac:dyDescent="0.2">
      <c r="B137" s="85" t="s">
        <v>690</v>
      </c>
      <c r="C137" s="167">
        <f>C108*$C$139</f>
        <v>1.4999999999999999E-2</v>
      </c>
    </row>
    <row r="138" spans="2:5" x14ac:dyDescent="0.2">
      <c r="B138" s="85" t="s">
        <v>691</v>
      </c>
      <c r="C138" s="167">
        <f>C109*$C$139</f>
        <v>1.4999999999999999E-2</v>
      </c>
    </row>
    <row r="139" spans="2:5" ht="25.5" x14ac:dyDescent="0.2">
      <c r="B139" s="121" t="s">
        <v>692</v>
      </c>
      <c r="C139" s="168">
        <f>C145</f>
        <v>0.02</v>
      </c>
    </row>
    <row r="140" spans="2:5" x14ac:dyDescent="0.2">
      <c r="B140" s="120"/>
      <c r="C140" s="120"/>
      <c r="D140" s="120"/>
    </row>
    <row r="142" spans="2:5" x14ac:dyDescent="0.2">
      <c r="B142" s="143" t="s">
        <v>693</v>
      </c>
    </row>
    <row r="143" spans="2:5" x14ac:dyDescent="0.2">
      <c r="B143" s="169" t="s">
        <v>694</v>
      </c>
      <c r="C143" s="168">
        <v>5.0000000000000001E-3</v>
      </c>
    </row>
    <row r="144" spans="2:5" x14ac:dyDescent="0.2">
      <c r="B144" s="169" t="s">
        <v>695</v>
      </c>
      <c r="C144" s="168">
        <v>0.01</v>
      </c>
    </row>
    <row r="145" spans="2:9" x14ac:dyDescent="0.2">
      <c r="B145" s="169" t="s">
        <v>696</v>
      </c>
      <c r="C145" s="168">
        <v>0.02</v>
      </c>
    </row>
    <row r="146" spans="2:9" x14ac:dyDescent="0.2">
      <c r="B146" s="170"/>
      <c r="C146" s="171"/>
    </row>
    <row r="147" spans="2:9" x14ac:dyDescent="0.2">
      <c r="B147" s="89" t="s">
        <v>697</v>
      </c>
      <c r="C147" s="171"/>
    </row>
    <row r="148" spans="2:9" x14ac:dyDescent="0.2">
      <c r="B148" s="147" t="s">
        <v>698</v>
      </c>
      <c r="C148" s="168">
        <v>-0.03</v>
      </c>
    </row>
    <row r="149" spans="2:9" ht="38.25" x14ac:dyDescent="0.2">
      <c r="B149" s="147" t="s">
        <v>699</v>
      </c>
      <c r="C149" s="85"/>
    </row>
    <row r="150" spans="2:9" x14ac:dyDescent="0.2">
      <c r="B150" s="169" t="s">
        <v>694</v>
      </c>
      <c r="C150" s="168">
        <v>0.2</v>
      </c>
    </row>
    <row r="151" spans="2:9" x14ac:dyDescent="0.2">
      <c r="B151" s="169" t="s">
        <v>695</v>
      </c>
      <c r="C151" s="168">
        <v>0.15</v>
      </c>
    </row>
    <row r="152" spans="2:9" x14ac:dyDescent="0.2">
      <c r="B152" s="169" t="s">
        <v>696</v>
      </c>
      <c r="C152" s="168">
        <v>0.1</v>
      </c>
    </row>
    <row r="153" spans="2:9" x14ac:dyDescent="0.2">
      <c r="B153" s="172" t="s">
        <v>700</v>
      </c>
      <c r="C153" s="172"/>
      <c r="D153" s="172"/>
      <c r="E153" s="172"/>
      <c r="F153" s="172"/>
      <c r="G153" s="172"/>
    </row>
    <row r="156" spans="2:9" ht="26.25" x14ac:dyDescent="0.4">
      <c r="B156" s="173" t="s">
        <v>701</v>
      </c>
      <c r="C156" s="174" t="s">
        <v>702</v>
      </c>
      <c r="D156" s="174"/>
      <c r="E156" s="175"/>
      <c r="F156" s="175"/>
      <c r="G156" s="175"/>
      <c r="H156" s="175"/>
      <c r="I156" s="175"/>
    </row>
    <row r="157" spans="2:9" ht="18.75" x14ac:dyDescent="0.3">
      <c r="B157" s="176" t="s">
        <v>533</v>
      </c>
      <c r="C157" s="177" t="s">
        <v>534</v>
      </c>
      <c r="D157" s="177"/>
      <c r="E157" s="177" t="s">
        <v>703</v>
      </c>
      <c r="F157" s="177"/>
      <c r="G157" s="177"/>
      <c r="H157" s="177"/>
      <c r="I157" s="177"/>
    </row>
    <row r="158" spans="2:9" s="75" customFormat="1" hidden="1" x14ac:dyDescent="0.2">
      <c r="B158" s="178" t="s">
        <v>683</v>
      </c>
    </row>
    <row r="159" spans="2:9" s="75" customFormat="1" hidden="1" x14ac:dyDescent="0.2">
      <c r="B159" s="178" t="s">
        <v>704</v>
      </c>
    </row>
    <row r="160" spans="2:9" s="75" customFormat="1" hidden="1" x14ac:dyDescent="0.2">
      <c r="B160" s="178" t="s">
        <v>705</v>
      </c>
    </row>
    <row r="161" spans="2:5" s="75" customFormat="1" hidden="1" x14ac:dyDescent="0.2">
      <c r="B161" s="178" t="s">
        <v>706</v>
      </c>
    </row>
    <row r="165" spans="2:5" x14ac:dyDescent="0.2">
      <c r="E165" s="179"/>
    </row>
  </sheetData>
  <mergeCells count="38">
    <mergeCell ref="C157:D157"/>
    <mergeCell ref="E157:I157"/>
    <mergeCell ref="C122:D122"/>
    <mergeCell ref="C123:D123"/>
    <mergeCell ref="C125:D125"/>
    <mergeCell ref="D129:E129"/>
    <mergeCell ref="B153:G153"/>
    <mergeCell ref="C156:D156"/>
    <mergeCell ref="D114:D116"/>
    <mergeCell ref="B117:D117"/>
    <mergeCell ref="C118:D118"/>
    <mergeCell ref="C119:D119"/>
    <mergeCell ref="B120:D120"/>
    <mergeCell ref="C121:D121"/>
    <mergeCell ref="I21:I22"/>
    <mergeCell ref="J21:O21"/>
    <mergeCell ref="J23:O23"/>
    <mergeCell ref="B100:B101"/>
    <mergeCell ref="C100:C101"/>
    <mergeCell ref="D100:E100"/>
    <mergeCell ref="F100:F101"/>
    <mergeCell ref="G100:G101"/>
    <mergeCell ref="H100:H101"/>
    <mergeCell ref="I100:I101"/>
    <mergeCell ref="B21:B22"/>
    <mergeCell ref="C21:C22"/>
    <mergeCell ref="D21:E21"/>
    <mergeCell ref="F21:F22"/>
    <mergeCell ref="G21:G22"/>
    <mergeCell ref="H21:H22"/>
    <mergeCell ref="B1:E1"/>
    <mergeCell ref="B2:E2"/>
    <mergeCell ref="B4:B5"/>
    <mergeCell ref="C4:C5"/>
    <mergeCell ref="D4:E4"/>
    <mergeCell ref="B12:B13"/>
    <mergeCell ref="C12:C13"/>
    <mergeCell ref="D12:E12"/>
  </mergeCells>
  <dataValidations count="2">
    <dataValidation type="list" allowBlank="1" showInputMessage="1" showErrorMessage="1" sqref="H102:H106">
      <formula1>"+,-"</formula1>
    </dataValidation>
    <dataValidation type="list" allowBlank="1" showInputMessage="1" showErrorMessage="1" sqref="C125:D125">
      <formula1>$B$158:$B$161</formula1>
    </dataValidation>
  </dataValidations>
  <pageMargins left="0.7" right="0.7" top="0.75" bottom="0.75" header="0.3" footer="0.3"/>
  <pageSetup paperSize="9" scale="38" fitToHeight="0" orientation="portrait" r:id="rId1"/>
  <rowBreaks count="1" manualBreakCount="1">
    <brk id="81" max="16383" man="1"/>
  </rowBreaks>
  <colBreaks count="1" manualBreakCount="1">
    <brk id="1" max="1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76"/>
  <sheetViews>
    <sheetView tabSelected="1" view="pageBreakPreview" zoomScaleNormal="100" zoomScaleSheetLayoutView="100" workbookViewId="0">
      <pane ySplit="8" topLeftCell="A117" activePane="bottomLeft" state="frozen"/>
      <selection pane="bottomLeft" activeCell="BX7" sqref="BX7"/>
    </sheetView>
  </sheetViews>
  <sheetFormatPr defaultColWidth="0.85546875" defaultRowHeight="12.75" x14ac:dyDescent="0.2"/>
  <cols>
    <col min="1" max="1" width="3.42578125" style="1" customWidth="1"/>
    <col min="2" max="2" width="10" style="1" customWidth="1"/>
    <col min="3" max="3" width="20.5703125" style="1" customWidth="1"/>
    <col min="4" max="4" width="4.28515625" style="1" customWidth="1"/>
    <col min="5" max="5" width="3.28515625" style="1" customWidth="1"/>
    <col min="6" max="6" width="5.7109375" style="1" customWidth="1"/>
    <col min="7" max="8" width="4.28515625" style="1" customWidth="1"/>
    <col min="9" max="9" width="3.5703125" style="1" customWidth="1"/>
    <col min="10" max="12" width="3.42578125" style="1" customWidth="1"/>
    <col min="13" max="13" width="4.42578125" style="1" customWidth="1"/>
    <col min="14" max="14" width="3.42578125" style="1" customWidth="1"/>
    <col min="15" max="15" width="3.28515625" style="1" customWidth="1"/>
    <col min="16" max="16" width="5.5703125" style="1" customWidth="1"/>
    <col min="17" max="18" width="3.5703125" style="1" customWidth="1"/>
    <col min="19" max="20" width="3.42578125" style="1" customWidth="1"/>
    <col min="21" max="21" width="5.140625" style="1" customWidth="1"/>
    <col min="22" max="22" width="4.28515625" style="1" customWidth="1"/>
    <col min="23" max="23" width="4.140625" style="1" customWidth="1"/>
    <col min="24" max="24" width="4.28515625" style="1" customWidth="1"/>
    <col min="25" max="25" width="4.42578125" style="1" customWidth="1"/>
    <col min="26" max="26" width="3.7109375" style="1" customWidth="1"/>
    <col min="27" max="27" width="3.42578125" style="1" customWidth="1"/>
    <col min="28" max="28" width="7.85546875" style="1" customWidth="1"/>
    <col min="29" max="30" width="6.85546875" style="1" customWidth="1"/>
    <col min="31" max="31" width="6.7109375" style="1" customWidth="1"/>
    <col min="32" max="32" width="6.42578125" style="1" customWidth="1"/>
    <col min="33" max="33" width="14.140625" style="1" customWidth="1"/>
    <col min="34" max="34" width="10.5703125" style="1" customWidth="1"/>
    <col min="35" max="35" width="11.7109375" style="1" customWidth="1"/>
    <col min="36" max="36" width="11.42578125" style="1" hidden="1" customWidth="1"/>
    <col min="37" max="37" width="7.28515625" style="4" hidden="1" customWidth="1"/>
    <col min="38" max="38" width="7.85546875" style="1" hidden="1" customWidth="1"/>
    <col min="39" max="39" width="8.5703125" style="1" hidden="1" customWidth="1"/>
    <col min="40" max="40" width="9.140625" style="1" hidden="1" customWidth="1"/>
    <col min="41" max="59" width="0.85546875" style="1"/>
    <col min="60" max="60" width="5.85546875" style="1" hidden="1" customWidth="1"/>
    <col min="61" max="61" width="5.5703125" style="1" hidden="1" customWidth="1"/>
    <col min="62" max="256" width="0.85546875" style="1"/>
    <col min="257" max="257" width="3.42578125" style="1" customWidth="1"/>
    <col min="258" max="258" width="10" style="1" customWidth="1"/>
    <col min="259" max="259" width="20.5703125" style="1" customWidth="1"/>
    <col min="260" max="260" width="4.28515625" style="1" customWidth="1"/>
    <col min="261" max="261" width="3.28515625" style="1" customWidth="1"/>
    <col min="262" max="262" width="5.7109375" style="1" customWidth="1"/>
    <col min="263" max="264" width="4.28515625" style="1" customWidth="1"/>
    <col min="265" max="265" width="3.5703125" style="1" customWidth="1"/>
    <col min="266" max="268" width="3.42578125" style="1" customWidth="1"/>
    <col min="269" max="269" width="4.42578125" style="1" customWidth="1"/>
    <col min="270" max="270" width="3.42578125" style="1" customWidth="1"/>
    <col min="271" max="271" width="3.28515625" style="1" customWidth="1"/>
    <col min="272" max="272" width="5.5703125" style="1" customWidth="1"/>
    <col min="273" max="274" width="3.5703125" style="1" customWidth="1"/>
    <col min="275" max="276" width="3.42578125" style="1" customWidth="1"/>
    <col min="277" max="277" width="5.140625" style="1" customWidth="1"/>
    <col min="278" max="278" width="4.28515625" style="1" customWidth="1"/>
    <col min="279" max="279" width="4.140625" style="1" customWidth="1"/>
    <col min="280" max="280" width="4.28515625" style="1" customWidth="1"/>
    <col min="281" max="281" width="4.42578125" style="1" customWidth="1"/>
    <col min="282" max="282" width="3.7109375" style="1" customWidth="1"/>
    <col min="283" max="283" width="3.42578125" style="1" customWidth="1"/>
    <col min="284" max="284" width="7.85546875" style="1" customWidth="1"/>
    <col min="285" max="286" width="6.85546875" style="1" customWidth="1"/>
    <col min="287" max="287" width="6.7109375" style="1" customWidth="1"/>
    <col min="288" max="288" width="6.42578125" style="1" customWidth="1"/>
    <col min="289" max="289" width="14.140625" style="1" customWidth="1"/>
    <col min="290" max="290" width="10.5703125" style="1" customWidth="1"/>
    <col min="291" max="291" width="11.7109375" style="1" customWidth="1"/>
    <col min="292" max="296" width="0" style="1" hidden="1" customWidth="1"/>
    <col min="297" max="315" width="0.85546875" style="1"/>
    <col min="316" max="317" width="0" style="1" hidden="1" customWidth="1"/>
    <col min="318" max="512" width="0.85546875" style="1"/>
    <col min="513" max="513" width="3.42578125" style="1" customWidth="1"/>
    <col min="514" max="514" width="10" style="1" customWidth="1"/>
    <col min="515" max="515" width="20.5703125" style="1" customWidth="1"/>
    <col min="516" max="516" width="4.28515625" style="1" customWidth="1"/>
    <col min="517" max="517" width="3.28515625" style="1" customWidth="1"/>
    <col min="518" max="518" width="5.7109375" style="1" customWidth="1"/>
    <col min="519" max="520" width="4.28515625" style="1" customWidth="1"/>
    <col min="521" max="521" width="3.5703125" style="1" customWidth="1"/>
    <col min="522" max="524" width="3.42578125" style="1" customWidth="1"/>
    <col min="525" max="525" width="4.42578125" style="1" customWidth="1"/>
    <col min="526" max="526" width="3.42578125" style="1" customWidth="1"/>
    <col min="527" max="527" width="3.28515625" style="1" customWidth="1"/>
    <col min="528" max="528" width="5.5703125" style="1" customWidth="1"/>
    <col min="529" max="530" width="3.5703125" style="1" customWidth="1"/>
    <col min="531" max="532" width="3.42578125" style="1" customWidth="1"/>
    <col min="533" max="533" width="5.140625" style="1" customWidth="1"/>
    <col min="534" max="534" width="4.28515625" style="1" customWidth="1"/>
    <col min="535" max="535" width="4.140625" style="1" customWidth="1"/>
    <col min="536" max="536" width="4.28515625" style="1" customWidth="1"/>
    <col min="537" max="537" width="4.42578125" style="1" customWidth="1"/>
    <col min="538" max="538" width="3.7109375" style="1" customWidth="1"/>
    <col min="539" max="539" width="3.42578125" style="1" customWidth="1"/>
    <col min="540" max="540" width="7.85546875" style="1" customWidth="1"/>
    <col min="541" max="542" width="6.85546875" style="1" customWidth="1"/>
    <col min="543" max="543" width="6.7109375" style="1" customWidth="1"/>
    <col min="544" max="544" width="6.42578125" style="1" customWidth="1"/>
    <col min="545" max="545" width="14.140625" style="1" customWidth="1"/>
    <col min="546" max="546" width="10.5703125" style="1" customWidth="1"/>
    <col min="547" max="547" width="11.7109375" style="1" customWidth="1"/>
    <col min="548" max="552" width="0" style="1" hidden="1" customWidth="1"/>
    <col min="553" max="571" width="0.85546875" style="1"/>
    <col min="572" max="573" width="0" style="1" hidden="1" customWidth="1"/>
    <col min="574" max="768" width="0.85546875" style="1"/>
    <col min="769" max="769" width="3.42578125" style="1" customWidth="1"/>
    <col min="770" max="770" width="10" style="1" customWidth="1"/>
    <col min="771" max="771" width="20.5703125" style="1" customWidth="1"/>
    <col min="772" max="772" width="4.28515625" style="1" customWidth="1"/>
    <col min="773" max="773" width="3.28515625" style="1" customWidth="1"/>
    <col min="774" max="774" width="5.7109375" style="1" customWidth="1"/>
    <col min="775" max="776" width="4.28515625" style="1" customWidth="1"/>
    <col min="777" max="777" width="3.5703125" style="1" customWidth="1"/>
    <col min="778" max="780" width="3.42578125" style="1" customWidth="1"/>
    <col min="781" max="781" width="4.42578125" style="1" customWidth="1"/>
    <col min="782" max="782" width="3.42578125" style="1" customWidth="1"/>
    <col min="783" max="783" width="3.28515625" style="1" customWidth="1"/>
    <col min="784" max="784" width="5.5703125" style="1" customWidth="1"/>
    <col min="785" max="786" width="3.5703125" style="1" customWidth="1"/>
    <col min="787" max="788" width="3.42578125" style="1" customWidth="1"/>
    <col min="789" max="789" width="5.140625" style="1" customWidth="1"/>
    <col min="790" max="790" width="4.28515625" style="1" customWidth="1"/>
    <col min="791" max="791" width="4.140625" style="1" customWidth="1"/>
    <col min="792" max="792" width="4.28515625" style="1" customWidth="1"/>
    <col min="793" max="793" width="4.42578125" style="1" customWidth="1"/>
    <col min="794" max="794" width="3.7109375" style="1" customWidth="1"/>
    <col min="795" max="795" width="3.42578125" style="1" customWidth="1"/>
    <col min="796" max="796" width="7.85546875" style="1" customWidth="1"/>
    <col min="797" max="798" width="6.85546875" style="1" customWidth="1"/>
    <col min="799" max="799" width="6.7109375" style="1" customWidth="1"/>
    <col min="800" max="800" width="6.42578125" style="1" customWidth="1"/>
    <col min="801" max="801" width="14.140625" style="1" customWidth="1"/>
    <col min="802" max="802" width="10.5703125" style="1" customWidth="1"/>
    <col min="803" max="803" width="11.7109375" style="1" customWidth="1"/>
    <col min="804" max="808" width="0" style="1" hidden="1" customWidth="1"/>
    <col min="809" max="827" width="0.85546875" style="1"/>
    <col min="828" max="829" width="0" style="1" hidden="1" customWidth="1"/>
    <col min="830" max="1024" width="0.85546875" style="1"/>
    <col min="1025" max="1025" width="3.42578125" style="1" customWidth="1"/>
    <col min="1026" max="1026" width="10" style="1" customWidth="1"/>
    <col min="1027" max="1027" width="20.5703125" style="1" customWidth="1"/>
    <col min="1028" max="1028" width="4.28515625" style="1" customWidth="1"/>
    <col min="1029" max="1029" width="3.28515625" style="1" customWidth="1"/>
    <col min="1030" max="1030" width="5.7109375" style="1" customWidth="1"/>
    <col min="1031" max="1032" width="4.28515625" style="1" customWidth="1"/>
    <col min="1033" max="1033" width="3.5703125" style="1" customWidth="1"/>
    <col min="1034" max="1036" width="3.42578125" style="1" customWidth="1"/>
    <col min="1037" max="1037" width="4.42578125" style="1" customWidth="1"/>
    <col min="1038" max="1038" width="3.42578125" style="1" customWidth="1"/>
    <col min="1039" max="1039" width="3.28515625" style="1" customWidth="1"/>
    <col min="1040" max="1040" width="5.5703125" style="1" customWidth="1"/>
    <col min="1041" max="1042" width="3.5703125" style="1" customWidth="1"/>
    <col min="1043" max="1044" width="3.42578125" style="1" customWidth="1"/>
    <col min="1045" max="1045" width="5.140625" style="1" customWidth="1"/>
    <col min="1046" max="1046" width="4.28515625" style="1" customWidth="1"/>
    <col min="1047" max="1047" width="4.140625" style="1" customWidth="1"/>
    <col min="1048" max="1048" width="4.28515625" style="1" customWidth="1"/>
    <col min="1049" max="1049" width="4.42578125" style="1" customWidth="1"/>
    <col min="1050" max="1050" width="3.7109375" style="1" customWidth="1"/>
    <col min="1051" max="1051" width="3.42578125" style="1" customWidth="1"/>
    <col min="1052" max="1052" width="7.85546875" style="1" customWidth="1"/>
    <col min="1053" max="1054" width="6.85546875" style="1" customWidth="1"/>
    <col min="1055" max="1055" width="6.7109375" style="1" customWidth="1"/>
    <col min="1056" max="1056" width="6.42578125" style="1" customWidth="1"/>
    <col min="1057" max="1057" width="14.140625" style="1" customWidth="1"/>
    <col min="1058" max="1058" width="10.5703125" style="1" customWidth="1"/>
    <col min="1059" max="1059" width="11.7109375" style="1" customWidth="1"/>
    <col min="1060" max="1064" width="0" style="1" hidden="1" customWidth="1"/>
    <col min="1065" max="1083" width="0.85546875" style="1"/>
    <col min="1084" max="1085" width="0" style="1" hidden="1" customWidth="1"/>
    <col min="1086" max="1280" width="0.85546875" style="1"/>
    <col min="1281" max="1281" width="3.42578125" style="1" customWidth="1"/>
    <col min="1282" max="1282" width="10" style="1" customWidth="1"/>
    <col min="1283" max="1283" width="20.5703125" style="1" customWidth="1"/>
    <col min="1284" max="1284" width="4.28515625" style="1" customWidth="1"/>
    <col min="1285" max="1285" width="3.28515625" style="1" customWidth="1"/>
    <col min="1286" max="1286" width="5.7109375" style="1" customWidth="1"/>
    <col min="1287" max="1288" width="4.28515625" style="1" customWidth="1"/>
    <col min="1289" max="1289" width="3.5703125" style="1" customWidth="1"/>
    <col min="1290" max="1292" width="3.42578125" style="1" customWidth="1"/>
    <col min="1293" max="1293" width="4.42578125" style="1" customWidth="1"/>
    <col min="1294" max="1294" width="3.42578125" style="1" customWidth="1"/>
    <col min="1295" max="1295" width="3.28515625" style="1" customWidth="1"/>
    <col min="1296" max="1296" width="5.5703125" style="1" customWidth="1"/>
    <col min="1297" max="1298" width="3.5703125" style="1" customWidth="1"/>
    <col min="1299" max="1300" width="3.42578125" style="1" customWidth="1"/>
    <col min="1301" max="1301" width="5.140625" style="1" customWidth="1"/>
    <col min="1302" max="1302" width="4.28515625" style="1" customWidth="1"/>
    <col min="1303" max="1303" width="4.140625" style="1" customWidth="1"/>
    <col min="1304" max="1304" width="4.28515625" style="1" customWidth="1"/>
    <col min="1305" max="1305" width="4.42578125" style="1" customWidth="1"/>
    <col min="1306" max="1306" width="3.7109375" style="1" customWidth="1"/>
    <col min="1307" max="1307" width="3.42578125" style="1" customWidth="1"/>
    <col min="1308" max="1308" width="7.85546875" style="1" customWidth="1"/>
    <col min="1309" max="1310" width="6.85546875" style="1" customWidth="1"/>
    <col min="1311" max="1311" width="6.7109375" style="1" customWidth="1"/>
    <col min="1312" max="1312" width="6.42578125" style="1" customWidth="1"/>
    <col min="1313" max="1313" width="14.140625" style="1" customWidth="1"/>
    <col min="1314" max="1314" width="10.5703125" style="1" customWidth="1"/>
    <col min="1315" max="1315" width="11.7109375" style="1" customWidth="1"/>
    <col min="1316" max="1320" width="0" style="1" hidden="1" customWidth="1"/>
    <col min="1321" max="1339" width="0.85546875" style="1"/>
    <col min="1340" max="1341" width="0" style="1" hidden="1" customWidth="1"/>
    <col min="1342" max="1536" width="0.85546875" style="1"/>
    <col min="1537" max="1537" width="3.42578125" style="1" customWidth="1"/>
    <col min="1538" max="1538" width="10" style="1" customWidth="1"/>
    <col min="1539" max="1539" width="20.5703125" style="1" customWidth="1"/>
    <col min="1540" max="1540" width="4.28515625" style="1" customWidth="1"/>
    <col min="1541" max="1541" width="3.28515625" style="1" customWidth="1"/>
    <col min="1542" max="1542" width="5.7109375" style="1" customWidth="1"/>
    <col min="1543" max="1544" width="4.28515625" style="1" customWidth="1"/>
    <col min="1545" max="1545" width="3.5703125" style="1" customWidth="1"/>
    <col min="1546" max="1548" width="3.42578125" style="1" customWidth="1"/>
    <col min="1549" max="1549" width="4.42578125" style="1" customWidth="1"/>
    <col min="1550" max="1550" width="3.42578125" style="1" customWidth="1"/>
    <col min="1551" max="1551" width="3.28515625" style="1" customWidth="1"/>
    <col min="1552" max="1552" width="5.5703125" style="1" customWidth="1"/>
    <col min="1553" max="1554" width="3.5703125" style="1" customWidth="1"/>
    <col min="1555" max="1556" width="3.42578125" style="1" customWidth="1"/>
    <col min="1557" max="1557" width="5.140625" style="1" customWidth="1"/>
    <col min="1558" max="1558" width="4.28515625" style="1" customWidth="1"/>
    <col min="1559" max="1559" width="4.140625" style="1" customWidth="1"/>
    <col min="1560" max="1560" width="4.28515625" style="1" customWidth="1"/>
    <col min="1561" max="1561" width="4.42578125" style="1" customWidth="1"/>
    <col min="1562" max="1562" width="3.7109375" style="1" customWidth="1"/>
    <col min="1563" max="1563" width="3.42578125" style="1" customWidth="1"/>
    <col min="1564" max="1564" width="7.85546875" style="1" customWidth="1"/>
    <col min="1565" max="1566" width="6.85546875" style="1" customWidth="1"/>
    <col min="1567" max="1567" width="6.7109375" style="1" customWidth="1"/>
    <col min="1568" max="1568" width="6.42578125" style="1" customWidth="1"/>
    <col min="1569" max="1569" width="14.140625" style="1" customWidth="1"/>
    <col min="1570" max="1570" width="10.5703125" style="1" customWidth="1"/>
    <col min="1571" max="1571" width="11.7109375" style="1" customWidth="1"/>
    <col min="1572" max="1576" width="0" style="1" hidden="1" customWidth="1"/>
    <col min="1577" max="1595" width="0.85546875" style="1"/>
    <col min="1596" max="1597" width="0" style="1" hidden="1" customWidth="1"/>
    <col min="1598" max="1792" width="0.85546875" style="1"/>
    <col min="1793" max="1793" width="3.42578125" style="1" customWidth="1"/>
    <col min="1794" max="1794" width="10" style="1" customWidth="1"/>
    <col min="1795" max="1795" width="20.5703125" style="1" customWidth="1"/>
    <col min="1796" max="1796" width="4.28515625" style="1" customWidth="1"/>
    <col min="1797" max="1797" width="3.28515625" style="1" customWidth="1"/>
    <col min="1798" max="1798" width="5.7109375" style="1" customWidth="1"/>
    <col min="1799" max="1800" width="4.28515625" style="1" customWidth="1"/>
    <col min="1801" max="1801" width="3.5703125" style="1" customWidth="1"/>
    <col min="1802" max="1804" width="3.42578125" style="1" customWidth="1"/>
    <col min="1805" max="1805" width="4.42578125" style="1" customWidth="1"/>
    <col min="1806" max="1806" width="3.42578125" style="1" customWidth="1"/>
    <col min="1807" max="1807" width="3.28515625" style="1" customWidth="1"/>
    <col min="1808" max="1808" width="5.5703125" style="1" customWidth="1"/>
    <col min="1809" max="1810" width="3.5703125" style="1" customWidth="1"/>
    <col min="1811" max="1812" width="3.42578125" style="1" customWidth="1"/>
    <col min="1813" max="1813" width="5.140625" style="1" customWidth="1"/>
    <col min="1814" max="1814" width="4.28515625" style="1" customWidth="1"/>
    <col min="1815" max="1815" width="4.140625" style="1" customWidth="1"/>
    <col min="1816" max="1816" width="4.28515625" style="1" customWidth="1"/>
    <col min="1817" max="1817" width="4.42578125" style="1" customWidth="1"/>
    <col min="1818" max="1818" width="3.7109375" style="1" customWidth="1"/>
    <col min="1819" max="1819" width="3.42578125" style="1" customWidth="1"/>
    <col min="1820" max="1820" width="7.85546875" style="1" customWidth="1"/>
    <col min="1821" max="1822" width="6.85546875" style="1" customWidth="1"/>
    <col min="1823" max="1823" width="6.7109375" style="1" customWidth="1"/>
    <col min="1824" max="1824" width="6.42578125" style="1" customWidth="1"/>
    <col min="1825" max="1825" width="14.140625" style="1" customWidth="1"/>
    <col min="1826" max="1826" width="10.5703125" style="1" customWidth="1"/>
    <col min="1827" max="1827" width="11.7109375" style="1" customWidth="1"/>
    <col min="1828" max="1832" width="0" style="1" hidden="1" customWidth="1"/>
    <col min="1833" max="1851" width="0.85546875" style="1"/>
    <col min="1852" max="1853" width="0" style="1" hidden="1" customWidth="1"/>
    <col min="1854" max="2048" width="0.85546875" style="1"/>
    <col min="2049" max="2049" width="3.42578125" style="1" customWidth="1"/>
    <col min="2050" max="2050" width="10" style="1" customWidth="1"/>
    <col min="2051" max="2051" width="20.5703125" style="1" customWidth="1"/>
    <col min="2052" max="2052" width="4.28515625" style="1" customWidth="1"/>
    <col min="2053" max="2053" width="3.28515625" style="1" customWidth="1"/>
    <col min="2054" max="2054" width="5.7109375" style="1" customWidth="1"/>
    <col min="2055" max="2056" width="4.28515625" style="1" customWidth="1"/>
    <col min="2057" max="2057" width="3.5703125" style="1" customWidth="1"/>
    <col min="2058" max="2060" width="3.42578125" style="1" customWidth="1"/>
    <col min="2061" max="2061" width="4.42578125" style="1" customWidth="1"/>
    <col min="2062" max="2062" width="3.42578125" style="1" customWidth="1"/>
    <col min="2063" max="2063" width="3.28515625" style="1" customWidth="1"/>
    <col min="2064" max="2064" width="5.5703125" style="1" customWidth="1"/>
    <col min="2065" max="2066" width="3.5703125" style="1" customWidth="1"/>
    <col min="2067" max="2068" width="3.42578125" style="1" customWidth="1"/>
    <col min="2069" max="2069" width="5.140625" style="1" customWidth="1"/>
    <col min="2070" max="2070" width="4.28515625" style="1" customWidth="1"/>
    <col min="2071" max="2071" width="4.140625" style="1" customWidth="1"/>
    <col min="2072" max="2072" width="4.28515625" style="1" customWidth="1"/>
    <col min="2073" max="2073" width="4.42578125" style="1" customWidth="1"/>
    <col min="2074" max="2074" width="3.7109375" style="1" customWidth="1"/>
    <col min="2075" max="2075" width="3.42578125" style="1" customWidth="1"/>
    <col min="2076" max="2076" width="7.85546875" style="1" customWidth="1"/>
    <col min="2077" max="2078" width="6.85546875" style="1" customWidth="1"/>
    <col min="2079" max="2079" width="6.7109375" style="1" customWidth="1"/>
    <col min="2080" max="2080" width="6.42578125" style="1" customWidth="1"/>
    <col min="2081" max="2081" width="14.140625" style="1" customWidth="1"/>
    <col min="2082" max="2082" width="10.5703125" style="1" customWidth="1"/>
    <col min="2083" max="2083" width="11.7109375" style="1" customWidth="1"/>
    <col min="2084" max="2088" width="0" style="1" hidden="1" customWidth="1"/>
    <col min="2089" max="2107" width="0.85546875" style="1"/>
    <col min="2108" max="2109" width="0" style="1" hidden="1" customWidth="1"/>
    <col min="2110" max="2304" width="0.85546875" style="1"/>
    <col min="2305" max="2305" width="3.42578125" style="1" customWidth="1"/>
    <col min="2306" max="2306" width="10" style="1" customWidth="1"/>
    <col min="2307" max="2307" width="20.5703125" style="1" customWidth="1"/>
    <col min="2308" max="2308" width="4.28515625" style="1" customWidth="1"/>
    <col min="2309" max="2309" width="3.28515625" style="1" customWidth="1"/>
    <col min="2310" max="2310" width="5.7109375" style="1" customWidth="1"/>
    <col min="2311" max="2312" width="4.28515625" style="1" customWidth="1"/>
    <col min="2313" max="2313" width="3.5703125" style="1" customWidth="1"/>
    <col min="2314" max="2316" width="3.42578125" style="1" customWidth="1"/>
    <col min="2317" max="2317" width="4.42578125" style="1" customWidth="1"/>
    <col min="2318" max="2318" width="3.42578125" style="1" customWidth="1"/>
    <col min="2319" max="2319" width="3.28515625" style="1" customWidth="1"/>
    <col min="2320" max="2320" width="5.5703125" style="1" customWidth="1"/>
    <col min="2321" max="2322" width="3.5703125" style="1" customWidth="1"/>
    <col min="2323" max="2324" width="3.42578125" style="1" customWidth="1"/>
    <col min="2325" max="2325" width="5.140625" style="1" customWidth="1"/>
    <col min="2326" max="2326" width="4.28515625" style="1" customWidth="1"/>
    <col min="2327" max="2327" width="4.140625" style="1" customWidth="1"/>
    <col min="2328" max="2328" width="4.28515625" style="1" customWidth="1"/>
    <col min="2329" max="2329" width="4.42578125" style="1" customWidth="1"/>
    <col min="2330" max="2330" width="3.7109375" style="1" customWidth="1"/>
    <col min="2331" max="2331" width="3.42578125" style="1" customWidth="1"/>
    <col min="2332" max="2332" width="7.85546875" style="1" customWidth="1"/>
    <col min="2333" max="2334" width="6.85546875" style="1" customWidth="1"/>
    <col min="2335" max="2335" width="6.7109375" style="1" customWidth="1"/>
    <col min="2336" max="2336" width="6.42578125" style="1" customWidth="1"/>
    <col min="2337" max="2337" width="14.140625" style="1" customWidth="1"/>
    <col min="2338" max="2338" width="10.5703125" style="1" customWidth="1"/>
    <col min="2339" max="2339" width="11.7109375" style="1" customWidth="1"/>
    <col min="2340" max="2344" width="0" style="1" hidden="1" customWidth="1"/>
    <col min="2345" max="2363" width="0.85546875" style="1"/>
    <col min="2364" max="2365" width="0" style="1" hidden="1" customWidth="1"/>
    <col min="2366" max="2560" width="0.85546875" style="1"/>
    <col min="2561" max="2561" width="3.42578125" style="1" customWidth="1"/>
    <col min="2562" max="2562" width="10" style="1" customWidth="1"/>
    <col min="2563" max="2563" width="20.5703125" style="1" customWidth="1"/>
    <col min="2564" max="2564" width="4.28515625" style="1" customWidth="1"/>
    <col min="2565" max="2565" width="3.28515625" style="1" customWidth="1"/>
    <col min="2566" max="2566" width="5.7109375" style="1" customWidth="1"/>
    <col min="2567" max="2568" width="4.28515625" style="1" customWidth="1"/>
    <col min="2569" max="2569" width="3.5703125" style="1" customWidth="1"/>
    <col min="2570" max="2572" width="3.42578125" style="1" customWidth="1"/>
    <col min="2573" max="2573" width="4.42578125" style="1" customWidth="1"/>
    <col min="2574" max="2574" width="3.42578125" style="1" customWidth="1"/>
    <col min="2575" max="2575" width="3.28515625" style="1" customWidth="1"/>
    <col min="2576" max="2576" width="5.5703125" style="1" customWidth="1"/>
    <col min="2577" max="2578" width="3.5703125" style="1" customWidth="1"/>
    <col min="2579" max="2580" width="3.42578125" style="1" customWidth="1"/>
    <col min="2581" max="2581" width="5.140625" style="1" customWidth="1"/>
    <col min="2582" max="2582" width="4.28515625" style="1" customWidth="1"/>
    <col min="2583" max="2583" width="4.140625" style="1" customWidth="1"/>
    <col min="2584" max="2584" width="4.28515625" style="1" customWidth="1"/>
    <col min="2585" max="2585" width="4.42578125" style="1" customWidth="1"/>
    <col min="2586" max="2586" width="3.7109375" style="1" customWidth="1"/>
    <col min="2587" max="2587" width="3.42578125" style="1" customWidth="1"/>
    <col min="2588" max="2588" width="7.85546875" style="1" customWidth="1"/>
    <col min="2589" max="2590" width="6.85546875" style="1" customWidth="1"/>
    <col min="2591" max="2591" width="6.7109375" style="1" customWidth="1"/>
    <col min="2592" max="2592" width="6.42578125" style="1" customWidth="1"/>
    <col min="2593" max="2593" width="14.140625" style="1" customWidth="1"/>
    <col min="2594" max="2594" width="10.5703125" style="1" customWidth="1"/>
    <col min="2595" max="2595" width="11.7109375" style="1" customWidth="1"/>
    <col min="2596" max="2600" width="0" style="1" hidden="1" customWidth="1"/>
    <col min="2601" max="2619" width="0.85546875" style="1"/>
    <col min="2620" max="2621" width="0" style="1" hidden="1" customWidth="1"/>
    <col min="2622" max="2816" width="0.85546875" style="1"/>
    <col min="2817" max="2817" width="3.42578125" style="1" customWidth="1"/>
    <col min="2818" max="2818" width="10" style="1" customWidth="1"/>
    <col min="2819" max="2819" width="20.5703125" style="1" customWidth="1"/>
    <col min="2820" max="2820" width="4.28515625" style="1" customWidth="1"/>
    <col min="2821" max="2821" width="3.28515625" style="1" customWidth="1"/>
    <col min="2822" max="2822" width="5.7109375" style="1" customWidth="1"/>
    <col min="2823" max="2824" width="4.28515625" style="1" customWidth="1"/>
    <col min="2825" max="2825" width="3.5703125" style="1" customWidth="1"/>
    <col min="2826" max="2828" width="3.42578125" style="1" customWidth="1"/>
    <col min="2829" max="2829" width="4.42578125" style="1" customWidth="1"/>
    <col min="2830" max="2830" width="3.42578125" style="1" customWidth="1"/>
    <col min="2831" max="2831" width="3.28515625" style="1" customWidth="1"/>
    <col min="2832" max="2832" width="5.5703125" style="1" customWidth="1"/>
    <col min="2833" max="2834" width="3.5703125" style="1" customWidth="1"/>
    <col min="2835" max="2836" width="3.42578125" style="1" customWidth="1"/>
    <col min="2837" max="2837" width="5.140625" style="1" customWidth="1"/>
    <col min="2838" max="2838" width="4.28515625" style="1" customWidth="1"/>
    <col min="2839" max="2839" width="4.140625" style="1" customWidth="1"/>
    <col min="2840" max="2840" width="4.28515625" style="1" customWidth="1"/>
    <col min="2841" max="2841" width="4.42578125" style="1" customWidth="1"/>
    <col min="2842" max="2842" width="3.7109375" style="1" customWidth="1"/>
    <col min="2843" max="2843" width="3.42578125" style="1" customWidth="1"/>
    <col min="2844" max="2844" width="7.85546875" style="1" customWidth="1"/>
    <col min="2845" max="2846" width="6.85546875" style="1" customWidth="1"/>
    <col min="2847" max="2847" width="6.7109375" style="1" customWidth="1"/>
    <col min="2848" max="2848" width="6.42578125" style="1" customWidth="1"/>
    <col min="2849" max="2849" width="14.140625" style="1" customWidth="1"/>
    <col min="2850" max="2850" width="10.5703125" style="1" customWidth="1"/>
    <col min="2851" max="2851" width="11.7109375" style="1" customWidth="1"/>
    <col min="2852" max="2856" width="0" style="1" hidden="1" customWidth="1"/>
    <col min="2857" max="2875" width="0.85546875" style="1"/>
    <col min="2876" max="2877" width="0" style="1" hidden="1" customWidth="1"/>
    <col min="2878" max="3072" width="0.85546875" style="1"/>
    <col min="3073" max="3073" width="3.42578125" style="1" customWidth="1"/>
    <col min="3074" max="3074" width="10" style="1" customWidth="1"/>
    <col min="3075" max="3075" width="20.5703125" style="1" customWidth="1"/>
    <col min="3076" max="3076" width="4.28515625" style="1" customWidth="1"/>
    <col min="3077" max="3077" width="3.28515625" style="1" customWidth="1"/>
    <col min="3078" max="3078" width="5.7109375" style="1" customWidth="1"/>
    <col min="3079" max="3080" width="4.28515625" style="1" customWidth="1"/>
    <col min="3081" max="3081" width="3.5703125" style="1" customWidth="1"/>
    <col min="3082" max="3084" width="3.42578125" style="1" customWidth="1"/>
    <col min="3085" max="3085" width="4.42578125" style="1" customWidth="1"/>
    <col min="3086" max="3086" width="3.42578125" style="1" customWidth="1"/>
    <col min="3087" max="3087" width="3.28515625" style="1" customWidth="1"/>
    <col min="3088" max="3088" width="5.5703125" style="1" customWidth="1"/>
    <col min="3089" max="3090" width="3.5703125" style="1" customWidth="1"/>
    <col min="3091" max="3092" width="3.42578125" style="1" customWidth="1"/>
    <col min="3093" max="3093" width="5.140625" style="1" customWidth="1"/>
    <col min="3094" max="3094" width="4.28515625" style="1" customWidth="1"/>
    <col min="3095" max="3095" width="4.140625" style="1" customWidth="1"/>
    <col min="3096" max="3096" width="4.28515625" style="1" customWidth="1"/>
    <col min="3097" max="3097" width="4.42578125" style="1" customWidth="1"/>
    <col min="3098" max="3098" width="3.7109375" style="1" customWidth="1"/>
    <col min="3099" max="3099" width="3.42578125" style="1" customWidth="1"/>
    <col min="3100" max="3100" width="7.85546875" style="1" customWidth="1"/>
    <col min="3101" max="3102" width="6.85546875" style="1" customWidth="1"/>
    <col min="3103" max="3103" width="6.7109375" style="1" customWidth="1"/>
    <col min="3104" max="3104" width="6.42578125" style="1" customWidth="1"/>
    <col min="3105" max="3105" width="14.140625" style="1" customWidth="1"/>
    <col min="3106" max="3106" width="10.5703125" style="1" customWidth="1"/>
    <col min="3107" max="3107" width="11.7109375" style="1" customWidth="1"/>
    <col min="3108" max="3112" width="0" style="1" hidden="1" customWidth="1"/>
    <col min="3113" max="3131" width="0.85546875" style="1"/>
    <col min="3132" max="3133" width="0" style="1" hidden="1" customWidth="1"/>
    <col min="3134" max="3328" width="0.85546875" style="1"/>
    <col min="3329" max="3329" width="3.42578125" style="1" customWidth="1"/>
    <col min="3330" max="3330" width="10" style="1" customWidth="1"/>
    <col min="3331" max="3331" width="20.5703125" style="1" customWidth="1"/>
    <col min="3332" max="3332" width="4.28515625" style="1" customWidth="1"/>
    <col min="3333" max="3333" width="3.28515625" style="1" customWidth="1"/>
    <col min="3334" max="3334" width="5.7109375" style="1" customWidth="1"/>
    <col min="3335" max="3336" width="4.28515625" style="1" customWidth="1"/>
    <col min="3337" max="3337" width="3.5703125" style="1" customWidth="1"/>
    <col min="3338" max="3340" width="3.42578125" style="1" customWidth="1"/>
    <col min="3341" max="3341" width="4.42578125" style="1" customWidth="1"/>
    <col min="3342" max="3342" width="3.42578125" style="1" customWidth="1"/>
    <col min="3343" max="3343" width="3.28515625" style="1" customWidth="1"/>
    <col min="3344" max="3344" width="5.5703125" style="1" customWidth="1"/>
    <col min="3345" max="3346" width="3.5703125" style="1" customWidth="1"/>
    <col min="3347" max="3348" width="3.42578125" style="1" customWidth="1"/>
    <col min="3349" max="3349" width="5.140625" style="1" customWidth="1"/>
    <col min="3350" max="3350" width="4.28515625" style="1" customWidth="1"/>
    <col min="3351" max="3351" width="4.140625" style="1" customWidth="1"/>
    <col min="3352" max="3352" width="4.28515625" style="1" customWidth="1"/>
    <col min="3353" max="3353" width="4.42578125" style="1" customWidth="1"/>
    <col min="3354" max="3354" width="3.7109375" style="1" customWidth="1"/>
    <col min="3355" max="3355" width="3.42578125" style="1" customWidth="1"/>
    <col min="3356" max="3356" width="7.85546875" style="1" customWidth="1"/>
    <col min="3357" max="3358" width="6.85546875" style="1" customWidth="1"/>
    <col min="3359" max="3359" width="6.7109375" style="1" customWidth="1"/>
    <col min="3360" max="3360" width="6.42578125" style="1" customWidth="1"/>
    <col min="3361" max="3361" width="14.140625" style="1" customWidth="1"/>
    <col min="3362" max="3362" width="10.5703125" style="1" customWidth="1"/>
    <col min="3363" max="3363" width="11.7109375" style="1" customWidth="1"/>
    <col min="3364" max="3368" width="0" style="1" hidden="1" customWidth="1"/>
    <col min="3369" max="3387" width="0.85546875" style="1"/>
    <col min="3388" max="3389" width="0" style="1" hidden="1" customWidth="1"/>
    <col min="3390" max="3584" width="0.85546875" style="1"/>
    <col min="3585" max="3585" width="3.42578125" style="1" customWidth="1"/>
    <col min="3586" max="3586" width="10" style="1" customWidth="1"/>
    <col min="3587" max="3587" width="20.5703125" style="1" customWidth="1"/>
    <col min="3588" max="3588" width="4.28515625" style="1" customWidth="1"/>
    <col min="3589" max="3589" width="3.28515625" style="1" customWidth="1"/>
    <col min="3590" max="3590" width="5.7109375" style="1" customWidth="1"/>
    <col min="3591" max="3592" width="4.28515625" style="1" customWidth="1"/>
    <col min="3593" max="3593" width="3.5703125" style="1" customWidth="1"/>
    <col min="3594" max="3596" width="3.42578125" style="1" customWidth="1"/>
    <col min="3597" max="3597" width="4.42578125" style="1" customWidth="1"/>
    <col min="3598" max="3598" width="3.42578125" style="1" customWidth="1"/>
    <col min="3599" max="3599" width="3.28515625" style="1" customWidth="1"/>
    <col min="3600" max="3600" width="5.5703125" style="1" customWidth="1"/>
    <col min="3601" max="3602" width="3.5703125" style="1" customWidth="1"/>
    <col min="3603" max="3604" width="3.42578125" style="1" customWidth="1"/>
    <col min="3605" max="3605" width="5.140625" style="1" customWidth="1"/>
    <col min="3606" max="3606" width="4.28515625" style="1" customWidth="1"/>
    <col min="3607" max="3607" width="4.140625" style="1" customWidth="1"/>
    <col min="3608" max="3608" width="4.28515625" style="1" customWidth="1"/>
    <col min="3609" max="3609" width="4.42578125" style="1" customWidth="1"/>
    <col min="3610" max="3610" width="3.7109375" style="1" customWidth="1"/>
    <col min="3611" max="3611" width="3.42578125" style="1" customWidth="1"/>
    <col min="3612" max="3612" width="7.85546875" style="1" customWidth="1"/>
    <col min="3613" max="3614" width="6.85546875" style="1" customWidth="1"/>
    <col min="3615" max="3615" width="6.7109375" style="1" customWidth="1"/>
    <col min="3616" max="3616" width="6.42578125" style="1" customWidth="1"/>
    <col min="3617" max="3617" width="14.140625" style="1" customWidth="1"/>
    <col min="3618" max="3618" width="10.5703125" style="1" customWidth="1"/>
    <col min="3619" max="3619" width="11.7109375" style="1" customWidth="1"/>
    <col min="3620" max="3624" width="0" style="1" hidden="1" customWidth="1"/>
    <col min="3625" max="3643" width="0.85546875" style="1"/>
    <col min="3644" max="3645" width="0" style="1" hidden="1" customWidth="1"/>
    <col min="3646" max="3840" width="0.85546875" style="1"/>
    <col min="3841" max="3841" width="3.42578125" style="1" customWidth="1"/>
    <col min="3842" max="3842" width="10" style="1" customWidth="1"/>
    <col min="3843" max="3843" width="20.5703125" style="1" customWidth="1"/>
    <col min="3844" max="3844" width="4.28515625" style="1" customWidth="1"/>
    <col min="3845" max="3845" width="3.28515625" style="1" customWidth="1"/>
    <col min="3846" max="3846" width="5.7109375" style="1" customWidth="1"/>
    <col min="3847" max="3848" width="4.28515625" style="1" customWidth="1"/>
    <col min="3849" max="3849" width="3.5703125" style="1" customWidth="1"/>
    <col min="3850" max="3852" width="3.42578125" style="1" customWidth="1"/>
    <col min="3853" max="3853" width="4.42578125" style="1" customWidth="1"/>
    <col min="3854" max="3854" width="3.42578125" style="1" customWidth="1"/>
    <col min="3855" max="3855" width="3.28515625" style="1" customWidth="1"/>
    <col min="3856" max="3856" width="5.5703125" style="1" customWidth="1"/>
    <col min="3857" max="3858" width="3.5703125" style="1" customWidth="1"/>
    <col min="3859" max="3860" width="3.42578125" style="1" customWidth="1"/>
    <col min="3861" max="3861" width="5.140625" style="1" customWidth="1"/>
    <col min="3862" max="3862" width="4.28515625" style="1" customWidth="1"/>
    <col min="3863" max="3863" width="4.140625" style="1" customWidth="1"/>
    <col min="3864" max="3864" width="4.28515625" style="1" customWidth="1"/>
    <col min="3865" max="3865" width="4.42578125" style="1" customWidth="1"/>
    <col min="3866" max="3866" width="3.7109375" style="1" customWidth="1"/>
    <col min="3867" max="3867" width="3.42578125" style="1" customWidth="1"/>
    <col min="3868" max="3868" width="7.85546875" style="1" customWidth="1"/>
    <col min="3869" max="3870" width="6.85546875" style="1" customWidth="1"/>
    <col min="3871" max="3871" width="6.7109375" style="1" customWidth="1"/>
    <col min="3872" max="3872" width="6.42578125" style="1" customWidth="1"/>
    <col min="3873" max="3873" width="14.140625" style="1" customWidth="1"/>
    <col min="3874" max="3874" width="10.5703125" style="1" customWidth="1"/>
    <col min="3875" max="3875" width="11.7109375" style="1" customWidth="1"/>
    <col min="3876" max="3880" width="0" style="1" hidden="1" customWidth="1"/>
    <col min="3881" max="3899" width="0.85546875" style="1"/>
    <col min="3900" max="3901" width="0" style="1" hidden="1" customWidth="1"/>
    <col min="3902" max="4096" width="0.85546875" style="1"/>
    <col min="4097" max="4097" width="3.42578125" style="1" customWidth="1"/>
    <col min="4098" max="4098" width="10" style="1" customWidth="1"/>
    <col min="4099" max="4099" width="20.5703125" style="1" customWidth="1"/>
    <col min="4100" max="4100" width="4.28515625" style="1" customWidth="1"/>
    <col min="4101" max="4101" width="3.28515625" style="1" customWidth="1"/>
    <col min="4102" max="4102" width="5.7109375" style="1" customWidth="1"/>
    <col min="4103" max="4104" width="4.28515625" style="1" customWidth="1"/>
    <col min="4105" max="4105" width="3.5703125" style="1" customWidth="1"/>
    <col min="4106" max="4108" width="3.42578125" style="1" customWidth="1"/>
    <col min="4109" max="4109" width="4.42578125" style="1" customWidth="1"/>
    <col min="4110" max="4110" width="3.42578125" style="1" customWidth="1"/>
    <col min="4111" max="4111" width="3.28515625" style="1" customWidth="1"/>
    <col min="4112" max="4112" width="5.5703125" style="1" customWidth="1"/>
    <col min="4113" max="4114" width="3.5703125" style="1" customWidth="1"/>
    <col min="4115" max="4116" width="3.42578125" style="1" customWidth="1"/>
    <col min="4117" max="4117" width="5.140625" style="1" customWidth="1"/>
    <col min="4118" max="4118" width="4.28515625" style="1" customWidth="1"/>
    <col min="4119" max="4119" width="4.140625" style="1" customWidth="1"/>
    <col min="4120" max="4120" width="4.28515625" style="1" customWidth="1"/>
    <col min="4121" max="4121" width="4.42578125" style="1" customWidth="1"/>
    <col min="4122" max="4122" width="3.7109375" style="1" customWidth="1"/>
    <col min="4123" max="4123" width="3.42578125" style="1" customWidth="1"/>
    <col min="4124" max="4124" width="7.85546875" style="1" customWidth="1"/>
    <col min="4125" max="4126" width="6.85546875" style="1" customWidth="1"/>
    <col min="4127" max="4127" width="6.7109375" style="1" customWidth="1"/>
    <col min="4128" max="4128" width="6.42578125" style="1" customWidth="1"/>
    <col min="4129" max="4129" width="14.140625" style="1" customWidth="1"/>
    <col min="4130" max="4130" width="10.5703125" style="1" customWidth="1"/>
    <col min="4131" max="4131" width="11.7109375" style="1" customWidth="1"/>
    <col min="4132" max="4136" width="0" style="1" hidden="1" customWidth="1"/>
    <col min="4137" max="4155" width="0.85546875" style="1"/>
    <col min="4156" max="4157" width="0" style="1" hidden="1" customWidth="1"/>
    <col min="4158" max="4352" width="0.85546875" style="1"/>
    <col min="4353" max="4353" width="3.42578125" style="1" customWidth="1"/>
    <col min="4354" max="4354" width="10" style="1" customWidth="1"/>
    <col min="4355" max="4355" width="20.5703125" style="1" customWidth="1"/>
    <col min="4356" max="4356" width="4.28515625" style="1" customWidth="1"/>
    <col min="4357" max="4357" width="3.28515625" style="1" customWidth="1"/>
    <col min="4358" max="4358" width="5.7109375" style="1" customWidth="1"/>
    <col min="4359" max="4360" width="4.28515625" style="1" customWidth="1"/>
    <col min="4361" max="4361" width="3.5703125" style="1" customWidth="1"/>
    <col min="4362" max="4364" width="3.42578125" style="1" customWidth="1"/>
    <col min="4365" max="4365" width="4.42578125" style="1" customWidth="1"/>
    <col min="4366" max="4366" width="3.42578125" style="1" customWidth="1"/>
    <col min="4367" max="4367" width="3.28515625" style="1" customWidth="1"/>
    <col min="4368" max="4368" width="5.5703125" style="1" customWidth="1"/>
    <col min="4369" max="4370" width="3.5703125" style="1" customWidth="1"/>
    <col min="4371" max="4372" width="3.42578125" style="1" customWidth="1"/>
    <col min="4373" max="4373" width="5.140625" style="1" customWidth="1"/>
    <col min="4374" max="4374" width="4.28515625" style="1" customWidth="1"/>
    <col min="4375" max="4375" width="4.140625" style="1" customWidth="1"/>
    <col min="4376" max="4376" width="4.28515625" style="1" customWidth="1"/>
    <col min="4377" max="4377" width="4.42578125" style="1" customWidth="1"/>
    <col min="4378" max="4378" width="3.7109375" style="1" customWidth="1"/>
    <col min="4379" max="4379" width="3.42578125" style="1" customWidth="1"/>
    <col min="4380" max="4380" width="7.85546875" style="1" customWidth="1"/>
    <col min="4381" max="4382" width="6.85546875" style="1" customWidth="1"/>
    <col min="4383" max="4383" width="6.7109375" style="1" customWidth="1"/>
    <col min="4384" max="4384" width="6.42578125" style="1" customWidth="1"/>
    <col min="4385" max="4385" width="14.140625" style="1" customWidth="1"/>
    <col min="4386" max="4386" width="10.5703125" style="1" customWidth="1"/>
    <col min="4387" max="4387" width="11.7109375" style="1" customWidth="1"/>
    <col min="4388" max="4392" width="0" style="1" hidden="1" customWidth="1"/>
    <col min="4393" max="4411" width="0.85546875" style="1"/>
    <col min="4412" max="4413" width="0" style="1" hidden="1" customWidth="1"/>
    <col min="4414" max="4608" width="0.85546875" style="1"/>
    <col min="4609" max="4609" width="3.42578125" style="1" customWidth="1"/>
    <col min="4610" max="4610" width="10" style="1" customWidth="1"/>
    <col min="4611" max="4611" width="20.5703125" style="1" customWidth="1"/>
    <col min="4612" max="4612" width="4.28515625" style="1" customWidth="1"/>
    <col min="4613" max="4613" width="3.28515625" style="1" customWidth="1"/>
    <col min="4614" max="4614" width="5.7109375" style="1" customWidth="1"/>
    <col min="4615" max="4616" width="4.28515625" style="1" customWidth="1"/>
    <col min="4617" max="4617" width="3.5703125" style="1" customWidth="1"/>
    <col min="4618" max="4620" width="3.42578125" style="1" customWidth="1"/>
    <col min="4621" max="4621" width="4.42578125" style="1" customWidth="1"/>
    <col min="4622" max="4622" width="3.42578125" style="1" customWidth="1"/>
    <col min="4623" max="4623" width="3.28515625" style="1" customWidth="1"/>
    <col min="4624" max="4624" width="5.5703125" style="1" customWidth="1"/>
    <col min="4625" max="4626" width="3.5703125" style="1" customWidth="1"/>
    <col min="4627" max="4628" width="3.42578125" style="1" customWidth="1"/>
    <col min="4629" max="4629" width="5.140625" style="1" customWidth="1"/>
    <col min="4630" max="4630" width="4.28515625" style="1" customWidth="1"/>
    <col min="4631" max="4631" width="4.140625" style="1" customWidth="1"/>
    <col min="4632" max="4632" width="4.28515625" style="1" customWidth="1"/>
    <col min="4633" max="4633" width="4.42578125" style="1" customWidth="1"/>
    <col min="4634" max="4634" width="3.7109375" style="1" customWidth="1"/>
    <col min="4635" max="4635" width="3.42578125" style="1" customWidth="1"/>
    <col min="4636" max="4636" width="7.85546875" style="1" customWidth="1"/>
    <col min="4637" max="4638" width="6.85546875" style="1" customWidth="1"/>
    <col min="4639" max="4639" width="6.7109375" style="1" customWidth="1"/>
    <col min="4640" max="4640" width="6.42578125" style="1" customWidth="1"/>
    <col min="4641" max="4641" width="14.140625" style="1" customWidth="1"/>
    <col min="4642" max="4642" width="10.5703125" style="1" customWidth="1"/>
    <col min="4643" max="4643" width="11.7109375" style="1" customWidth="1"/>
    <col min="4644" max="4648" width="0" style="1" hidden="1" customWidth="1"/>
    <col min="4649" max="4667" width="0.85546875" style="1"/>
    <col min="4668" max="4669" width="0" style="1" hidden="1" customWidth="1"/>
    <col min="4670" max="4864" width="0.85546875" style="1"/>
    <col min="4865" max="4865" width="3.42578125" style="1" customWidth="1"/>
    <col min="4866" max="4866" width="10" style="1" customWidth="1"/>
    <col min="4867" max="4867" width="20.5703125" style="1" customWidth="1"/>
    <col min="4868" max="4868" width="4.28515625" style="1" customWidth="1"/>
    <col min="4869" max="4869" width="3.28515625" style="1" customWidth="1"/>
    <col min="4870" max="4870" width="5.7109375" style="1" customWidth="1"/>
    <col min="4871" max="4872" width="4.28515625" style="1" customWidth="1"/>
    <col min="4873" max="4873" width="3.5703125" style="1" customWidth="1"/>
    <col min="4874" max="4876" width="3.42578125" style="1" customWidth="1"/>
    <col min="4877" max="4877" width="4.42578125" style="1" customWidth="1"/>
    <col min="4878" max="4878" width="3.42578125" style="1" customWidth="1"/>
    <col min="4879" max="4879" width="3.28515625" style="1" customWidth="1"/>
    <col min="4880" max="4880" width="5.5703125" style="1" customWidth="1"/>
    <col min="4881" max="4882" width="3.5703125" style="1" customWidth="1"/>
    <col min="4883" max="4884" width="3.42578125" style="1" customWidth="1"/>
    <col min="4885" max="4885" width="5.140625" style="1" customWidth="1"/>
    <col min="4886" max="4886" width="4.28515625" style="1" customWidth="1"/>
    <col min="4887" max="4887" width="4.140625" style="1" customWidth="1"/>
    <col min="4888" max="4888" width="4.28515625" style="1" customWidth="1"/>
    <col min="4889" max="4889" width="4.42578125" style="1" customWidth="1"/>
    <col min="4890" max="4890" width="3.7109375" style="1" customWidth="1"/>
    <col min="4891" max="4891" width="3.42578125" style="1" customWidth="1"/>
    <col min="4892" max="4892" width="7.85546875" style="1" customWidth="1"/>
    <col min="4893" max="4894" width="6.85546875" style="1" customWidth="1"/>
    <col min="4895" max="4895" width="6.7109375" style="1" customWidth="1"/>
    <col min="4896" max="4896" width="6.42578125" style="1" customWidth="1"/>
    <col min="4897" max="4897" width="14.140625" style="1" customWidth="1"/>
    <col min="4898" max="4898" width="10.5703125" style="1" customWidth="1"/>
    <col min="4899" max="4899" width="11.7109375" style="1" customWidth="1"/>
    <col min="4900" max="4904" width="0" style="1" hidden="1" customWidth="1"/>
    <col min="4905" max="4923" width="0.85546875" style="1"/>
    <col min="4924" max="4925" width="0" style="1" hidden="1" customWidth="1"/>
    <col min="4926" max="5120" width="0.85546875" style="1"/>
    <col min="5121" max="5121" width="3.42578125" style="1" customWidth="1"/>
    <col min="5122" max="5122" width="10" style="1" customWidth="1"/>
    <col min="5123" max="5123" width="20.5703125" style="1" customWidth="1"/>
    <col min="5124" max="5124" width="4.28515625" style="1" customWidth="1"/>
    <col min="5125" max="5125" width="3.28515625" style="1" customWidth="1"/>
    <col min="5126" max="5126" width="5.7109375" style="1" customWidth="1"/>
    <col min="5127" max="5128" width="4.28515625" style="1" customWidth="1"/>
    <col min="5129" max="5129" width="3.5703125" style="1" customWidth="1"/>
    <col min="5130" max="5132" width="3.42578125" style="1" customWidth="1"/>
    <col min="5133" max="5133" width="4.42578125" style="1" customWidth="1"/>
    <col min="5134" max="5134" width="3.42578125" style="1" customWidth="1"/>
    <col min="5135" max="5135" width="3.28515625" style="1" customWidth="1"/>
    <col min="5136" max="5136" width="5.5703125" style="1" customWidth="1"/>
    <col min="5137" max="5138" width="3.5703125" style="1" customWidth="1"/>
    <col min="5139" max="5140" width="3.42578125" style="1" customWidth="1"/>
    <col min="5141" max="5141" width="5.140625" style="1" customWidth="1"/>
    <col min="5142" max="5142" width="4.28515625" style="1" customWidth="1"/>
    <col min="5143" max="5143" width="4.140625" style="1" customWidth="1"/>
    <col min="5144" max="5144" width="4.28515625" style="1" customWidth="1"/>
    <col min="5145" max="5145" width="4.42578125" style="1" customWidth="1"/>
    <col min="5146" max="5146" width="3.7109375" style="1" customWidth="1"/>
    <col min="5147" max="5147" width="3.42578125" style="1" customWidth="1"/>
    <col min="5148" max="5148" width="7.85546875" style="1" customWidth="1"/>
    <col min="5149" max="5150" width="6.85546875" style="1" customWidth="1"/>
    <col min="5151" max="5151" width="6.7109375" style="1" customWidth="1"/>
    <col min="5152" max="5152" width="6.42578125" style="1" customWidth="1"/>
    <col min="5153" max="5153" width="14.140625" style="1" customWidth="1"/>
    <col min="5154" max="5154" width="10.5703125" style="1" customWidth="1"/>
    <col min="5155" max="5155" width="11.7109375" style="1" customWidth="1"/>
    <col min="5156" max="5160" width="0" style="1" hidden="1" customWidth="1"/>
    <col min="5161" max="5179" width="0.85546875" style="1"/>
    <col min="5180" max="5181" width="0" style="1" hidden="1" customWidth="1"/>
    <col min="5182" max="5376" width="0.85546875" style="1"/>
    <col min="5377" max="5377" width="3.42578125" style="1" customWidth="1"/>
    <col min="5378" max="5378" width="10" style="1" customWidth="1"/>
    <col min="5379" max="5379" width="20.5703125" style="1" customWidth="1"/>
    <col min="5380" max="5380" width="4.28515625" style="1" customWidth="1"/>
    <col min="5381" max="5381" width="3.28515625" style="1" customWidth="1"/>
    <col min="5382" max="5382" width="5.7109375" style="1" customWidth="1"/>
    <col min="5383" max="5384" width="4.28515625" style="1" customWidth="1"/>
    <col min="5385" max="5385" width="3.5703125" style="1" customWidth="1"/>
    <col min="5386" max="5388" width="3.42578125" style="1" customWidth="1"/>
    <col min="5389" max="5389" width="4.42578125" style="1" customWidth="1"/>
    <col min="5390" max="5390" width="3.42578125" style="1" customWidth="1"/>
    <col min="5391" max="5391" width="3.28515625" style="1" customWidth="1"/>
    <col min="5392" max="5392" width="5.5703125" style="1" customWidth="1"/>
    <col min="5393" max="5394" width="3.5703125" style="1" customWidth="1"/>
    <col min="5395" max="5396" width="3.42578125" style="1" customWidth="1"/>
    <col min="5397" max="5397" width="5.140625" style="1" customWidth="1"/>
    <col min="5398" max="5398" width="4.28515625" style="1" customWidth="1"/>
    <col min="5399" max="5399" width="4.140625" style="1" customWidth="1"/>
    <col min="5400" max="5400" width="4.28515625" style="1" customWidth="1"/>
    <col min="5401" max="5401" width="4.42578125" style="1" customWidth="1"/>
    <col min="5402" max="5402" width="3.7109375" style="1" customWidth="1"/>
    <col min="5403" max="5403" width="3.42578125" style="1" customWidth="1"/>
    <col min="5404" max="5404" width="7.85546875" style="1" customWidth="1"/>
    <col min="5405" max="5406" width="6.85546875" style="1" customWidth="1"/>
    <col min="5407" max="5407" width="6.7109375" style="1" customWidth="1"/>
    <col min="5408" max="5408" width="6.42578125" style="1" customWidth="1"/>
    <col min="5409" max="5409" width="14.140625" style="1" customWidth="1"/>
    <col min="5410" max="5410" width="10.5703125" style="1" customWidth="1"/>
    <col min="5411" max="5411" width="11.7109375" style="1" customWidth="1"/>
    <col min="5412" max="5416" width="0" style="1" hidden="1" customWidth="1"/>
    <col min="5417" max="5435" width="0.85546875" style="1"/>
    <col min="5436" max="5437" width="0" style="1" hidden="1" customWidth="1"/>
    <col min="5438" max="5632" width="0.85546875" style="1"/>
    <col min="5633" max="5633" width="3.42578125" style="1" customWidth="1"/>
    <col min="5634" max="5634" width="10" style="1" customWidth="1"/>
    <col min="5635" max="5635" width="20.5703125" style="1" customWidth="1"/>
    <col min="5636" max="5636" width="4.28515625" style="1" customWidth="1"/>
    <col min="5637" max="5637" width="3.28515625" style="1" customWidth="1"/>
    <col min="5638" max="5638" width="5.7109375" style="1" customWidth="1"/>
    <col min="5639" max="5640" width="4.28515625" style="1" customWidth="1"/>
    <col min="5641" max="5641" width="3.5703125" style="1" customWidth="1"/>
    <col min="5642" max="5644" width="3.42578125" style="1" customWidth="1"/>
    <col min="5645" max="5645" width="4.42578125" style="1" customWidth="1"/>
    <col min="5646" max="5646" width="3.42578125" style="1" customWidth="1"/>
    <col min="5647" max="5647" width="3.28515625" style="1" customWidth="1"/>
    <col min="5648" max="5648" width="5.5703125" style="1" customWidth="1"/>
    <col min="5649" max="5650" width="3.5703125" style="1" customWidth="1"/>
    <col min="5651" max="5652" width="3.42578125" style="1" customWidth="1"/>
    <col min="5653" max="5653" width="5.140625" style="1" customWidth="1"/>
    <col min="5654" max="5654" width="4.28515625" style="1" customWidth="1"/>
    <col min="5655" max="5655" width="4.140625" style="1" customWidth="1"/>
    <col min="5656" max="5656" width="4.28515625" style="1" customWidth="1"/>
    <col min="5657" max="5657" width="4.42578125" style="1" customWidth="1"/>
    <col min="5658" max="5658" width="3.7109375" style="1" customWidth="1"/>
    <col min="5659" max="5659" width="3.42578125" style="1" customWidth="1"/>
    <col min="5660" max="5660" width="7.85546875" style="1" customWidth="1"/>
    <col min="5661" max="5662" width="6.85546875" style="1" customWidth="1"/>
    <col min="5663" max="5663" width="6.7109375" style="1" customWidth="1"/>
    <col min="5664" max="5664" width="6.42578125" style="1" customWidth="1"/>
    <col min="5665" max="5665" width="14.140625" style="1" customWidth="1"/>
    <col min="5666" max="5666" width="10.5703125" style="1" customWidth="1"/>
    <col min="5667" max="5667" width="11.7109375" style="1" customWidth="1"/>
    <col min="5668" max="5672" width="0" style="1" hidden="1" customWidth="1"/>
    <col min="5673" max="5691" width="0.85546875" style="1"/>
    <col min="5692" max="5693" width="0" style="1" hidden="1" customWidth="1"/>
    <col min="5694" max="5888" width="0.85546875" style="1"/>
    <col min="5889" max="5889" width="3.42578125" style="1" customWidth="1"/>
    <col min="5890" max="5890" width="10" style="1" customWidth="1"/>
    <col min="5891" max="5891" width="20.5703125" style="1" customWidth="1"/>
    <col min="5892" max="5892" width="4.28515625" style="1" customWidth="1"/>
    <col min="5893" max="5893" width="3.28515625" style="1" customWidth="1"/>
    <col min="5894" max="5894" width="5.7109375" style="1" customWidth="1"/>
    <col min="5895" max="5896" width="4.28515625" style="1" customWidth="1"/>
    <col min="5897" max="5897" width="3.5703125" style="1" customWidth="1"/>
    <col min="5898" max="5900" width="3.42578125" style="1" customWidth="1"/>
    <col min="5901" max="5901" width="4.42578125" style="1" customWidth="1"/>
    <col min="5902" max="5902" width="3.42578125" style="1" customWidth="1"/>
    <col min="5903" max="5903" width="3.28515625" style="1" customWidth="1"/>
    <col min="5904" max="5904" width="5.5703125" style="1" customWidth="1"/>
    <col min="5905" max="5906" width="3.5703125" style="1" customWidth="1"/>
    <col min="5907" max="5908" width="3.42578125" style="1" customWidth="1"/>
    <col min="5909" max="5909" width="5.140625" style="1" customWidth="1"/>
    <col min="5910" max="5910" width="4.28515625" style="1" customWidth="1"/>
    <col min="5911" max="5911" width="4.140625" style="1" customWidth="1"/>
    <col min="5912" max="5912" width="4.28515625" style="1" customWidth="1"/>
    <col min="5913" max="5913" width="4.42578125" style="1" customWidth="1"/>
    <col min="5914" max="5914" width="3.7109375" style="1" customWidth="1"/>
    <col min="5915" max="5915" width="3.42578125" style="1" customWidth="1"/>
    <col min="5916" max="5916" width="7.85546875" style="1" customWidth="1"/>
    <col min="5917" max="5918" width="6.85546875" style="1" customWidth="1"/>
    <col min="5919" max="5919" width="6.7109375" style="1" customWidth="1"/>
    <col min="5920" max="5920" width="6.42578125" style="1" customWidth="1"/>
    <col min="5921" max="5921" width="14.140625" style="1" customWidth="1"/>
    <col min="5922" max="5922" width="10.5703125" style="1" customWidth="1"/>
    <col min="5923" max="5923" width="11.7109375" style="1" customWidth="1"/>
    <col min="5924" max="5928" width="0" style="1" hidden="1" customWidth="1"/>
    <col min="5929" max="5947" width="0.85546875" style="1"/>
    <col min="5948" max="5949" width="0" style="1" hidden="1" customWidth="1"/>
    <col min="5950" max="6144" width="0.85546875" style="1"/>
    <col min="6145" max="6145" width="3.42578125" style="1" customWidth="1"/>
    <col min="6146" max="6146" width="10" style="1" customWidth="1"/>
    <col min="6147" max="6147" width="20.5703125" style="1" customWidth="1"/>
    <col min="6148" max="6148" width="4.28515625" style="1" customWidth="1"/>
    <col min="6149" max="6149" width="3.28515625" style="1" customWidth="1"/>
    <col min="6150" max="6150" width="5.7109375" style="1" customWidth="1"/>
    <col min="6151" max="6152" width="4.28515625" style="1" customWidth="1"/>
    <col min="6153" max="6153" width="3.5703125" style="1" customWidth="1"/>
    <col min="6154" max="6156" width="3.42578125" style="1" customWidth="1"/>
    <col min="6157" max="6157" width="4.42578125" style="1" customWidth="1"/>
    <col min="6158" max="6158" width="3.42578125" style="1" customWidth="1"/>
    <col min="6159" max="6159" width="3.28515625" style="1" customWidth="1"/>
    <col min="6160" max="6160" width="5.5703125" style="1" customWidth="1"/>
    <col min="6161" max="6162" width="3.5703125" style="1" customWidth="1"/>
    <col min="6163" max="6164" width="3.42578125" style="1" customWidth="1"/>
    <col min="6165" max="6165" width="5.140625" style="1" customWidth="1"/>
    <col min="6166" max="6166" width="4.28515625" style="1" customWidth="1"/>
    <col min="6167" max="6167" width="4.140625" style="1" customWidth="1"/>
    <col min="6168" max="6168" width="4.28515625" style="1" customWidth="1"/>
    <col min="6169" max="6169" width="4.42578125" style="1" customWidth="1"/>
    <col min="6170" max="6170" width="3.7109375" style="1" customWidth="1"/>
    <col min="6171" max="6171" width="3.42578125" style="1" customWidth="1"/>
    <col min="6172" max="6172" width="7.85546875" style="1" customWidth="1"/>
    <col min="6173" max="6174" width="6.85546875" style="1" customWidth="1"/>
    <col min="6175" max="6175" width="6.7109375" style="1" customWidth="1"/>
    <col min="6176" max="6176" width="6.42578125" style="1" customWidth="1"/>
    <col min="6177" max="6177" width="14.140625" style="1" customWidth="1"/>
    <col min="6178" max="6178" width="10.5703125" style="1" customWidth="1"/>
    <col min="6179" max="6179" width="11.7109375" style="1" customWidth="1"/>
    <col min="6180" max="6184" width="0" style="1" hidden="1" customWidth="1"/>
    <col min="6185" max="6203" width="0.85546875" style="1"/>
    <col min="6204" max="6205" width="0" style="1" hidden="1" customWidth="1"/>
    <col min="6206" max="6400" width="0.85546875" style="1"/>
    <col min="6401" max="6401" width="3.42578125" style="1" customWidth="1"/>
    <col min="6402" max="6402" width="10" style="1" customWidth="1"/>
    <col min="6403" max="6403" width="20.5703125" style="1" customWidth="1"/>
    <col min="6404" max="6404" width="4.28515625" style="1" customWidth="1"/>
    <col min="6405" max="6405" width="3.28515625" style="1" customWidth="1"/>
    <col min="6406" max="6406" width="5.7109375" style="1" customWidth="1"/>
    <col min="6407" max="6408" width="4.28515625" style="1" customWidth="1"/>
    <col min="6409" max="6409" width="3.5703125" style="1" customWidth="1"/>
    <col min="6410" max="6412" width="3.42578125" style="1" customWidth="1"/>
    <col min="6413" max="6413" width="4.42578125" style="1" customWidth="1"/>
    <col min="6414" max="6414" width="3.42578125" style="1" customWidth="1"/>
    <col min="6415" max="6415" width="3.28515625" style="1" customWidth="1"/>
    <col min="6416" max="6416" width="5.5703125" style="1" customWidth="1"/>
    <col min="6417" max="6418" width="3.5703125" style="1" customWidth="1"/>
    <col min="6419" max="6420" width="3.42578125" style="1" customWidth="1"/>
    <col min="6421" max="6421" width="5.140625" style="1" customWidth="1"/>
    <col min="6422" max="6422" width="4.28515625" style="1" customWidth="1"/>
    <col min="6423" max="6423" width="4.140625" style="1" customWidth="1"/>
    <col min="6424" max="6424" width="4.28515625" style="1" customWidth="1"/>
    <col min="6425" max="6425" width="4.42578125" style="1" customWidth="1"/>
    <col min="6426" max="6426" width="3.7109375" style="1" customWidth="1"/>
    <col min="6427" max="6427" width="3.42578125" style="1" customWidth="1"/>
    <col min="6428" max="6428" width="7.85546875" style="1" customWidth="1"/>
    <col min="6429" max="6430" width="6.85546875" style="1" customWidth="1"/>
    <col min="6431" max="6431" width="6.7109375" style="1" customWidth="1"/>
    <col min="6432" max="6432" width="6.42578125" style="1" customWidth="1"/>
    <col min="6433" max="6433" width="14.140625" style="1" customWidth="1"/>
    <col min="6434" max="6434" width="10.5703125" style="1" customWidth="1"/>
    <col min="6435" max="6435" width="11.7109375" style="1" customWidth="1"/>
    <col min="6436" max="6440" width="0" style="1" hidden="1" customWidth="1"/>
    <col min="6441" max="6459" width="0.85546875" style="1"/>
    <col min="6460" max="6461" width="0" style="1" hidden="1" customWidth="1"/>
    <col min="6462" max="6656" width="0.85546875" style="1"/>
    <col min="6657" max="6657" width="3.42578125" style="1" customWidth="1"/>
    <col min="6658" max="6658" width="10" style="1" customWidth="1"/>
    <col min="6659" max="6659" width="20.5703125" style="1" customWidth="1"/>
    <col min="6660" max="6660" width="4.28515625" style="1" customWidth="1"/>
    <col min="6661" max="6661" width="3.28515625" style="1" customWidth="1"/>
    <col min="6662" max="6662" width="5.7109375" style="1" customWidth="1"/>
    <col min="6663" max="6664" width="4.28515625" style="1" customWidth="1"/>
    <col min="6665" max="6665" width="3.5703125" style="1" customWidth="1"/>
    <col min="6666" max="6668" width="3.42578125" style="1" customWidth="1"/>
    <col min="6669" max="6669" width="4.42578125" style="1" customWidth="1"/>
    <col min="6670" max="6670" width="3.42578125" style="1" customWidth="1"/>
    <col min="6671" max="6671" width="3.28515625" style="1" customWidth="1"/>
    <col min="6672" max="6672" width="5.5703125" style="1" customWidth="1"/>
    <col min="6673" max="6674" width="3.5703125" style="1" customWidth="1"/>
    <col min="6675" max="6676" width="3.42578125" style="1" customWidth="1"/>
    <col min="6677" max="6677" width="5.140625" style="1" customWidth="1"/>
    <col min="6678" max="6678" width="4.28515625" style="1" customWidth="1"/>
    <col min="6679" max="6679" width="4.140625" style="1" customWidth="1"/>
    <col min="6680" max="6680" width="4.28515625" style="1" customWidth="1"/>
    <col min="6681" max="6681" width="4.42578125" style="1" customWidth="1"/>
    <col min="6682" max="6682" width="3.7109375" style="1" customWidth="1"/>
    <col min="6683" max="6683" width="3.42578125" style="1" customWidth="1"/>
    <col min="6684" max="6684" width="7.85546875" style="1" customWidth="1"/>
    <col min="6685" max="6686" width="6.85546875" style="1" customWidth="1"/>
    <col min="6687" max="6687" width="6.7109375" style="1" customWidth="1"/>
    <col min="6688" max="6688" width="6.42578125" style="1" customWidth="1"/>
    <col min="6689" max="6689" width="14.140625" style="1" customWidth="1"/>
    <col min="6690" max="6690" width="10.5703125" style="1" customWidth="1"/>
    <col min="6691" max="6691" width="11.7109375" style="1" customWidth="1"/>
    <col min="6692" max="6696" width="0" style="1" hidden="1" customWidth="1"/>
    <col min="6697" max="6715" width="0.85546875" style="1"/>
    <col min="6716" max="6717" width="0" style="1" hidden="1" customWidth="1"/>
    <col min="6718" max="6912" width="0.85546875" style="1"/>
    <col min="6913" max="6913" width="3.42578125" style="1" customWidth="1"/>
    <col min="6914" max="6914" width="10" style="1" customWidth="1"/>
    <col min="6915" max="6915" width="20.5703125" style="1" customWidth="1"/>
    <col min="6916" max="6916" width="4.28515625" style="1" customWidth="1"/>
    <col min="6917" max="6917" width="3.28515625" style="1" customWidth="1"/>
    <col min="6918" max="6918" width="5.7109375" style="1" customWidth="1"/>
    <col min="6919" max="6920" width="4.28515625" style="1" customWidth="1"/>
    <col min="6921" max="6921" width="3.5703125" style="1" customWidth="1"/>
    <col min="6922" max="6924" width="3.42578125" style="1" customWidth="1"/>
    <col min="6925" max="6925" width="4.42578125" style="1" customWidth="1"/>
    <col min="6926" max="6926" width="3.42578125" style="1" customWidth="1"/>
    <col min="6927" max="6927" width="3.28515625" style="1" customWidth="1"/>
    <col min="6928" max="6928" width="5.5703125" style="1" customWidth="1"/>
    <col min="6929" max="6930" width="3.5703125" style="1" customWidth="1"/>
    <col min="6931" max="6932" width="3.42578125" style="1" customWidth="1"/>
    <col min="6933" max="6933" width="5.140625" style="1" customWidth="1"/>
    <col min="6934" max="6934" width="4.28515625" style="1" customWidth="1"/>
    <col min="6935" max="6935" width="4.140625" style="1" customWidth="1"/>
    <col min="6936" max="6936" width="4.28515625" style="1" customWidth="1"/>
    <col min="6937" max="6937" width="4.42578125" style="1" customWidth="1"/>
    <col min="6938" max="6938" width="3.7109375" style="1" customWidth="1"/>
    <col min="6939" max="6939" width="3.42578125" style="1" customWidth="1"/>
    <col min="6940" max="6940" width="7.85546875" style="1" customWidth="1"/>
    <col min="6941" max="6942" width="6.85546875" style="1" customWidth="1"/>
    <col min="6943" max="6943" width="6.7109375" style="1" customWidth="1"/>
    <col min="6944" max="6944" width="6.42578125" style="1" customWidth="1"/>
    <col min="6945" max="6945" width="14.140625" style="1" customWidth="1"/>
    <col min="6946" max="6946" width="10.5703125" style="1" customWidth="1"/>
    <col min="6947" max="6947" width="11.7109375" style="1" customWidth="1"/>
    <col min="6948" max="6952" width="0" style="1" hidden="1" customWidth="1"/>
    <col min="6953" max="6971" width="0.85546875" style="1"/>
    <col min="6972" max="6973" width="0" style="1" hidden="1" customWidth="1"/>
    <col min="6974" max="7168" width="0.85546875" style="1"/>
    <col min="7169" max="7169" width="3.42578125" style="1" customWidth="1"/>
    <col min="7170" max="7170" width="10" style="1" customWidth="1"/>
    <col min="7171" max="7171" width="20.5703125" style="1" customWidth="1"/>
    <col min="7172" max="7172" width="4.28515625" style="1" customWidth="1"/>
    <col min="7173" max="7173" width="3.28515625" style="1" customWidth="1"/>
    <col min="7174" max="7174" width="5.7109375" style="1" customWidth="1"/>
    <col min="7175" max="7176" width="4.28515625" style="1" customWidth="1"/>
    <col min="7177" max="7177" width="3.5703125" style="1" customWidth="1"/>
    <col min="7178" max="7180" width="3.42578125" style="1" customWidth="1"/>
    <col min="7181" max="7181" width="4.42578125" style="1" customWidth="1"/>
    <col min="7182" max="7182" width="3.42578125" style="1" customWidth="1"/>
    <col min="7183" max="7183" width="3.28515625" style="1" customWidth="1"/>
    <col min="7184" max="7184" width="5.5703125" style="1" customWidth="1"/>
    <col min="7185" max="7186" width="3.5703125" style="1" customWidth="1"/>
    <col min="7187" max="7188" width="3.42578125" style="1" customWidth="1"/>
    <col min="7189" max="7189" width="5.140625" style="1" customWidth="1"/>
    <col min="7190" max="7190" width="4.28515625" style="1" customWidth="1"/>
    <col min="7191" max="7191" width="4.140625" style="1" customWidth="1"/>
    <col min="7192" max="7192" width="4.28515625" style="1" customWidth="1"/>
    <col min="7193" max="7193" width="4.42578125" style="1" customWidth="1"/>
    <col min="7194" max="7194" width="3.7109375" style="1" customWidth="1"/>
    <col min="7195" max="7195" width="3.42578125" style="1" customWidth="1"/>
    <col min="7196" max="7196" width="7.85546875" style="1" customWidth="1"/>
    <col min="7197" max="7198" width="6.85546875" style="1" customWidth="1"/>
    <col min="7199" max="7199" width="6.7109375" style="1" customWidth="1"/>
    <col min="7200" max="7200" width="6.42578125" style="1" customWidth="1"/>
    <col min="7201" max="7201" width="14.140625" style="1" customWidth="1"/>
    <col min="7202" max="7202" width="10.5703125" style="1" customWidth="1"/>
    <col min="7203" max="7203" width="11.7109375" style="1" customWidth="1"/>
    <col min="7204" max="7208" width="0" style="1" hidden="1" customWidth="1"/>
    <col min="7209" max="7227" width="0.85546875" style="1"/>
    <col min="7228" max="7229" width="0" style="1" hidden="1" customWidth="1"/>
    <col min="7230" max="7424" width="0.85546875" style="1"/>
    <col min="7425" max="7425" width="3.42578125" style="1" customWidth="1"/>
    <col min="7426" max="7426" width="10" style="1" customWidth="1"/>
    <col min="7427" max="7427" width="20.5703125" style="1" customWidth="1"/>
    <col min="7428" max="7428" width="4.28515625" style="1" customWidth="1"/>
    <col min="7429" max="7429" width="3.28515625" style="1" customWidth="1"/>
    <col min="7430" max="7430" width="5.7109375" style="1" customWidth="1"/>
    <col min="7431" max="7432" width="4.28515625" style="1" customWidth="1"/>
    <col min="7433" max="7433" width="3.5703125" style="1" customWidth="1"/>
    <col min="7434" max="7436" width="3.42578125" style="1" customWidth="1"/>
    <col min="7437" max="7437" width="4.42578125" style="1" customWidth="1"/>
    <col min="7438" max="7438" width="3.42578125" style="1" customWidth="1"/>
    <col min="7439" max="7439" width="3.28515625" style="1" customWidth="1"/>
    <col min="7440" max="7440" width="5.5703125" style="1" customWidth="1"/>
    <col min="7441" max="7442" width="3.5703125" style="1" customWidth="1"/>
    <col min="7443" max="7444" width="3.42578125" style="1" customWidth="1"/>
    <col min="7445" max="7445" width="5.140625" style="1" customWidth="1"/>
    <col min="7446" max="7446" width="4.28515625" style="1" customWidth="1"/>
    <col min="7447" max="7447" width="4.140625" style="1" customWidth="1"/>
    <col min="7448" max="7448" width="4.28515625" style="1" customWidth="1"/>
    <col min="7449" max="7449" width="4.42578125" style="1" customWidth="1"/>
    <col min="7450" max="7450" width="3.7109375" style="1" customWidth="1"/>
    <col min="7451" max="7451" width="3.42578125" style="1" customWidth="1"/>
    <col min="7452" max="7452" width="7.85546875" style="1" customWidth="1"/>
    <col min="7453" max="7454" width="6.85546875" style="1" customWidth="1"/>
    <col min="7455" max="7455" width="6.7109375" style="1" customWidth="1"/>
    <col min="7456" max="7456" width="6.42578125" style="1" customWidth="1"/>
    <col min="7457" max="7457" width="14.140625" style="1" customWidth="1"/>
    <col min="7458" max="7458" width="10.5703125" style="1" customWidth="1"/>
    <col min="7459" max="7459" width="11.7109375" style="1" customWidth="1"/>
    <col min="7460" max="7464" width="0" style="1" hidden="1" customWidth="1"/>
    <col min="7465" max="7483" width="0.85546875" style="1"/>
    <col min="7484" max="7485" width="0" style="1" hidden="1" customWidth="1"/>
    <col min="7486" max="7680" width="0.85546875" style="1"/>
    <col min="7681" max="7681" width="3.42578125" style="1" customWidth="1"/>
    <col min="7682" max="7682" width="10" style="1" customWidth="1"/>
    <col min="7683" max="7683" width="20.5703125" style="1" customWidth="1"/>
    <col min="7684" max="7684" width="4.28515625" style="1" customWidth="1"/>
    <col min="7685" max="7685" width="3.28515625" style="1" customWidth="1"/>
    <col min="7686" max="7686" width="5.7109375" style="1" customWidth="1"/>
    <col min="7687" max="7688" width="4.28515625" style="1" customWidth="1"/>
    <col min="7689" max="7689" width="3.5703125" style="1" customWidth="1"/>
    <col min="7690" max="7692" width="3.42578125" style="1" customWidth="1"/>
    <col min="7693" max="7693" width="4.42578125" style="1" customWidth="1"/>
    <col min="7694" max="7694" width="3.42578125" style="1" customWidth="1"/>
    <col min="7695" max="7695" width="3.28515625" style="1" customWidth="1"/>
    <col min="7696" max="7696" width="5.5703125" style="1" customWidth="1"/>
    <col min="7697" max="7698" width="3.5703125" style="1" customWidth="1"/>
    <col min="7699" max="7700" width="3.42578125" style="1" customWidth="1"/>
    <col min="7701" max="7701" width="5.140625" style="1" customWidth="1"/>
    <col min="7702" max="7702" width="4.28515625" style="1" customWidth="1"/>
    <col min="7703" max="7703" width="4.140625" style="1" customWidth="1"/>
    <col min="7704" max="7704" width="4.28515625" style="1" customWidth="1"/>
    <col min="7705" max="7705" width="4.42578125" style="1" customWidth="1"/>
    <col min="7706" max="7706" width="3.7109375" style="1" customWidth="1"/>
    <col min="7707" max="7707" width="3.42578125" style="1" customWidth="1"/>
    <col min="7708" max="7708" width="7.85546875" style="1" customWidth="1"/>
    <col min="7709" max="7710" width="6.85546875" style="1" customWidth="1"/>
    <col min="7711" max="7711" width="6.7109375" style="1" customWidth="1"/>
    <col min="7712" max="7712" width="6.42578125" style="1" customWidth="1"/>
    <col min="7713" max="7713" width="14.140625" style="1" customWidth="1"/>
    <col min="7714" max="7714" width="10.5703125" style="1" customWidth="1"/>
    <col min="7715" max="7715" width="11.7109375" style="1" customWidth="1"/>
    <col min="7716" max="7720" width="0" style="1" hidden="1" customWidth="1"/>
    <col min="7721" max="7739" width="0.85546875" style="1"/>
    <col min="7740" max="7741" width="0" style="1" hidden="1" customWidth="1"/>
    <col min="7742" max="7936" width="0.85546875" style="1"/>
    <col min="7937" max="7937" width="3.42578125" style="1" customWidth="1"/>
    <col min="7938" max="7938" width="10" style="1" customWidth="1"/>
    <col min="7939" max="7939" width="20.5703125" style="1" customWidth="1"/>
    <col min="7940" max="7940" width="4.28515625" style="1" customWidth="1"/>
    <col min="7941" max="7941" width="3.28515625" style="1" customWidth="1"/>
    <col min="7942" max="7942" width="5.7109375" style="1" customWidth="1"/>
    <col min="7943" max="7944" width="4.28515625" style="1" customWidth="1"/>
    <col min="7945" max="7945" width="3.5703125" style="1" customWidth="1"/>
    <col min="7946" max="7948" width="3.42578125" style="1" customWidth="1"/>
    <col min="7949" max="7949" width="4.42578125" style="1" customWidth="1"/>
    <col min="7950" max="7950" width="3.42578125" style="1" customWidth="1"/>
    <col min="7951" max="7951" width="3.28515625" style="1" customWidth="1"/>
    <col min="7952" max="7952" width="5.5703125" style="1" customWidth="1"/>
    <col min="7953" max="7954" width="3.5703125" style="1" customWidth="1"/>
    <col min="7955" max="7956" width="3.42578125" style="1" customWidth="1"/>
    <col min="7957" max="7957" width="5.140625" style="1" customWidth="1"/>
    <col min="7958" max="7958" width="4.28515625" style="1" customWidth="1"/>
    <col min="7959" max="7959" width="4.140625" style="1" customWidth="1"/>
    <col min="7960" max="7960" width="4.28515625" style="1" customWidth="1"/>
    <col min="7961" max="7961" width="4.42578125" style="1" customWidth="1"/>
    <col min="7962" max="7962" width="3.7109375" style="1" customWidth="1"/>
    <col min="7963" max="7963" width="3.42578125" style="1" customWidth="1"/>
    <col min="7964" max="7964" width="7.85546875" style="1" customWidth="1"/>
    <col min="7965" max="7966" width="6.85546875" style="1" customWidth="1"/>
    <col min="7967" max="7967" width="6.7109375" style="1" customWidth="1"/>
    <col min="7968" max="7968" width="6.42578125" style="1" customWidth="1"/>
    <col min="7969" max="7969" width="14.140625" style="1" customWidth="1"/>
    <col min="7970" max="7970" width="10.5703125" style="1" customWidth="1"/>
    <col min="7971" max="7971" width="11.7109375" style="1" customWidth="1"/>
    <col min="7972" max="7976" width="0" style="1" hidden="1" customWidth="1"/>
    <col min="7977" max="7995" width="0.85546875" style="1"/>
    <col min="7996" max="7997" width="0" style="1" hidden="1" customWidth="1"/>
    <col min="7998" max="8192" width="0.85546875" style="1"/>
    <col min="8193" max="8193" width="3.42578125" style="1" customWidth="1"/>
    <col min="8194" max="8194" width="10" style="1" customWidth="1"/>
    <col min="8195" max="8195" width="20.5703125" style="1" customWidth="1"/>
    <col min="8196" max="8196" width="4.28515625" style="1" customWidth="1"/>
    <col min="8197" max="8197" width="3.28515625" style="1" customWidth="1"/>
    <col min="8198" max="8198" width="5.7109375" style="1" customWidth="1"/>
    <col min="8199" max="8200" width="4.28515625" style="1" customWidth="1"/>
    <col min="8201" max="8201" width="3.5703125" style="1" customWidth="1"/>
    <col min="8202" max="8204" width="3.42578125" style="1" customWidth="1"/>
    <col min="8205" max="8205" width="4.42578125" style="1" customWidth="1"/>
    <col min="8206" max="8206" width="3.42578125" style="1" customWidth="1"/>
    <col min="8207" max="8207" width="3.28515625" style="1" customWidth="1"/>
    <col min="8208" max="8208" width="5.5703125" style="1" customWidth="1"/>
    <col min="8209" max="8210" width="3.5703125" style="1" customWidth="1"/>
    <col min="8211" max="8212" width="3.42578125" style="1" customWidth="1"/>
    <col min="8213" max="8213" width="5.140625" style="1" customWidth="1"/>
    <col min="8214" max="8214" width="4.28515625" style="1" customWidth="1"/>
    <col min="8215" max="8215" width="4.140625" style="1" customWidth="1"/>
    <col min="8216" max="8216" width="4.28515625" style="1" customWidth="1"/>
    <col min="8217" max="8217" width="4.42578125" style="1" customWidth="1"/>
    <col min="8218" max="8218" width="3.7109375" style="1" customWidth="1"/>
    <col min="8219" max="8219" width="3.42578125" style="1" customWidth="1"/>
    <col min="8220" max="8220" width="7.85546875" style="1" customWidth="1"/>
    <col min="8221" max="8222" width="6.85546875" style="1" customWidth="1"/>
    <col min="8223" max="8223" width="6.7109375" style="1" customWidth="1"/>
    <col min="8224" max="8224" width="6.42578125" style="1" customWidth="1"/>
    <col min="8225" max="8225" width="14.140625" style="1" customWidth="1"/>
    <col min="8226" max="8226" width="10.5703125" style="1" customWidth="1"/>
    <col min="8227" max="8227" width="11.7109375" style="1" customWidth="1"/>
    <col min="8228" max="8232" width="0" style="1" hidden="1" customWidth="1"/>
    <col min="8233" max="8251" width="0.85546875" style="1"/>
    <col min="8252" max="8253" width="0" style="1" hidden="1" customWidth="1"/>
    <col min="8254" max="8448" width="0.85546875" style="1"/>
    <col min="8449" max="8449" width="3.42578125" style="1" customWidth="1"/>
    <col min="8450" max="8450" width="10" style="1" customWidth="1"/>
    <col min="8451" max="8451" width="20.5703125" style="1" customWidth="1"/>
    <col min="8452" max="8452" width="4.28515625" style="1" customWidth="1"/>
    <col min="8453" max="8453" width="3.28515625" style="1" customWidth="1"/>
    <col min="8454" max="8454" width="5.7109375" style="1" customWidth="1"/>
    <col min="8455" max="8456" width="4.28515625" style="1" customWidth="1"/>
    <col min="8457" max="8457" width="3.5703125" style="1" customWidth="1"/>
    <col min="8458" max="8460" width="3.42578125" style="1" customWidth="1"/>
    <col min="8461" max="8461" width="4.42578125" style="1" customWidth="1"/>
    <col min="8462" max="8462" width="3.42578125" style="1" customWidth="1"/>
    <col min="8463" max="8463" width="3.28515625" style="1" customWidth="1"/>
    <col min="8464" max="8464" width="5.5703125" style="1" customWidth="1"/>
    <col min="8465" max="8466" width="3.5703125" style="1" customWidth="1"/>
    <col min="8467" max="8468" width="3.42578125" style="1" customWidth="1"/>
    <col min="8469" max="8469" width="5.140625" style="1" customWidth="1"/>
    <col min="8470" max="8470" width="4.28515625" style="1" customWidth="1"/>
    <col min="8471" max="8471" width="4.140625" style="1" customWidth="1"/>
    <col min="8472" max="8472" width="4.28515625" style="1" customWidth="1"/>
    <col min="8473" max="8473" width="4.42578125" style="1" customWidth="1"/>
    <col min="8474" max="8474" width="3.7109375" style="1" customWidth="1"/>
    <col min="8475" max="8475" width="3.42578125" style="1" customWidth="1"/>
    <col min="8476" max="8476" width="7.85546875" style="1" customWidth="1"/>
    <col min="8477" max="8478" width="6.85546875" style="1" customWidth="1"/>
    <col min="8479" max="8479" width="6.7109375" style="1" customWidth="1"/>
    <col min="8480" max="8480" width="6.42578125" style="1" customWidth="1"/>
    <col min="8481" max="8481" width="14.140625" style="1" customWidth="1"/>
    <col min="8482" max="8482" width="10.5703125" style="1" customWidth="1"/>
    <col min="8483" max="8483" width="11.7109375" style="1" customWidth="1"/>
    <col min="8484" max="8488" width="0" style="1" hidden="1" customWidth="1"/>
    <col min="8489" max="8507" width="0.85546875" style="1"/>
    <col min="8508" max="8509" width="0" style="1" hidden="1" customWidth="1"/>
    <col min="8510" max="8704" width="0.85546875" style="1"/>
    <col min="8705" max="8705" width="3.42578125" style="1" customWidth="1"/>
    <col min="8706" max="8706" width="10" style="1" customWidth="1"/>
    <col min="8707" max="8707" width="20.5703125" style="1" customWidth="1"/>
    <col min="8708" max="8708" width="4.28515625" style="1" customWidth="1"/>
    <col min="8709" max="8709" width="3.28515625" style="1" customWidth="1"/>
    <col min="8710" max="8710" width="5.7109375" style="1" customWidth="1"/>
    <col min="8711" max="8712" width="4.28515625" style="1" customWidth="1"/>
    <col min="8713" max="8713" width="3.5703125" style="1" customWidth="1"/>
    <col min="8714" max="8716" width="3.42578125" style="1" customWidth="1"/>
    <col min="8717" max="8717" width="4.42578125" style="1" customWidth="1"/>
    <col min="8718" max="8718" width="3.42578125" style="1" customWidth="1"/>
    <col min="8719" max="8719" width="3.28515625" style="1" customWidth="1"/>
    <col min="8720" max="8720" width="5.5703125" style="1" customWidth="1"/>
    <col min="8721" max="8722" width="3.5703125" style="1" customWidth="1"/>
    <col min="8723" max="8724" width="3.42578125" style="1" customWidth="1"/>
    <col min="8725" max="8725" width="5.140625" style="1" customWidth="1"/>
    <col min="8726" max="8726" width="4.28515625" style="1" customWidth="1"/>
    <col min="8727" max="8727" width="4.140625" style="1" customWidth="1"/>
    <col min="8728" max="8728" width="4.28515625" style="1" customWidth="1"/>
    <col min="8729" max="8729" width="4.42578125" style="1" customWidth="1"/>
    <col min="8730" max="8730" width="3.7109375" style="1" customWidth="1"/>
    <col min="8731" max="8731" width="3.42578125" style="1" customWidth="1"/>
    <col min="8732" max="8732" width="7.85546875" style="1" customWidth="1"/>
    <col min="8733" max="8734" width="6.85546875" style="1" customWidth="1"/>
    <col min="8735" max="8735" width="6.7109375" style="1" customWidth="1"/>
    <col min="8736" max="8736" width="6.42578125" style="1" customWidth="1"/>
    <col min="8737" max="8737" width="14.140625" style="1" customWidth="1"/>
    <col min="8738" max="8738" width="10.5703125" style="1" customWidth="1"/>
    <col min="8739" max="8739" width="11.7109375" style="1" customWidth="1"/>
    <col min="8740" max="8744" width="0" style="1" hidden="1" customWidth="1"/>
    <col min="8745" max="8763" width="0.85546875" style="1"/>
    <col min="8764" max="8765" width="0" style="1" hidden="1" customWidth="1"/>
    <col min="8766" max="8960" width="0.85546875" style="1"/>
    <col min="8961" max="8961" width="3.42578125" style="1" customWidth="1"/>
    <col min="8962" max="8962" width="10" style="1" customWidth="1"/>
    <col min="8963" max="8963" width="20.5703125" style="1" customWidth="1"/>
    <col min="8964" max="8964" width="4.28515625" style="1" customWidth="1"/>
    <col min="8965" max="8965" width="3.28515625" style="1" customWidth="1"/>
    <col min="8966" max="8966" width="5.7109375" style="1" customWidth="1"/>
    <col min="8967" max="8968" width="4.28515625" style="1" customWidth="1"/>
    <col min="8969" max="8969" width="3.5703125" style="1" customWidth="1"/>
    <col min="8970" max="8972" width="3.42578125" style="1" customWidth="1"/>
    <col min="8973" max="8973" width="4.42578125" style="1" customWidth="1"/>
    <col min="8974" max="8974" width="3.42578125" style="1" customWidth="1"/>
    <col min="8975" max="8975" width="3.28515625" style="1" customWidth="1"/>
    <col min="8976" max="8976" width="5.5703125" style="1" customWidth="1"/>
    <col min="8977" max="8978" width="3.5703125" style="1" customWidth="1"/>
    <col min="8979" max="8980" width="3.42578125" style="1" customWidth="1"/>
    <col min="8981" max="8981" width="5.140625" style="1" customWidth="1"/>
    <col min="8982" max="8982" width="4.28515625" style="1" customWidth="1"/>
    <col min="8983" max="8983" width="4.140625" style="1" customWidth="1"/>
    <col min="8984" max="8984" width="4.28515625" style="1" customWidth="1"/>
    <col min="8985" max="8985" width="4.42578125" style="1" customWidth="1"/>
    <col min="8986" max="8986" width="3.7109375" style="1" customWidth="1"/>
    <col min="8987" max="8987" width="3.42578125" style="1" customWidth="1"/>
    <col min="8988" max="8988" width="7.85546875" style="1" customWidth="1"/>
    <col min="8989" max="8990" width="6.85546875" style="1" customWidth="1"/>
    <col min="8991" max="8991" width="6.7109375" style="1" customWidth="1"/>
    <col min="8992" max="8992" width="6.42578125" style="1" customWidth="1"/>
    <col min="8993" max="8993" width="14.140625" style="1" customWidth="1"/>
    <col min="8994" max="8994" width="10.5703125" style="1" customWidth="1"/>
    <col min="8995" max="8995" width="11.7109375" style="1" customWidth="1"/>
    <col min="8996" max="9000" width="0" style="1" hidden="1" customWidth="1"/>
    <col min="9001" max="9019" width="0.85546875" style="1"/>
    <col min="9020" max="9021" width="0" style="1" hidden="1" customWidth="1"/>
    <col min="9022" max="9216" width="0.85546875" style="1"/>
    <col min="9217" max="9217" width="3.42578125" style="1" customWidth="1"/>
    <col min="9218" max="9218" width="10" style="1" customWidth="1"/>
    <col min="9219" max="9219" width="20.5703125" style="1" customWidth="1"/>
    <col min="9220" max="9220" width="4.28515625" style="1" customWidth="1"/>
    <col min="9221" max="9221" width="3.28515625" style="1" customWidth="1"/>
    <col min="9222" max="9222" width="5.7109375" style="1" customWidth="1"/>
    <col min="9223" max="9224" width="4.28515625" style="1" customWidth="1"/>
    <col min="9225" max="9225" width="3.5703125" style="1" customWidth="1"/>
    <col min="9226" max="9228" width="3.42578125" style="1" customWidth="1"/>
    <col min="9229" max="9229" width="4.42578125" style="1" customWidth="1"/>
    <col min="9230" max="9230" width="3.42578125" style="1" customWidth="1"/>
    <col min="9231" max="9231" width="3.28515625" style="1" customWidth="1"/>
    <col min="9232" max="9232" width="5.5703125" style="1" customWidth="1"/>
    <col min="9233" max="9234" width="3.5703125" style="1" customWidth="1"/>
    <col min="9235" max="9236" width="3.42578125" style="1" customWidth="1"/>
    <col min="9237" max="9237" width="5.140625" style="1" customWidth="1"/>
    <col min="9238" max="9238" width="4.28515625" style="1" customWidth="1"/>
    <col min="9239" max="9239" width="4.140625" style="1" customWidth="1"/>
    <col min="9240" max="9240" width="4.28515625" style="1" customWidth="1"/>
    <col min="9241" max="9241" width="4.42578125" style="1" customWidth="1"/>
    <col min="9242" max="9242" width="3.7109375" style="1" customWidth="1"/>
    <col min="9243" max="9243" width="3.42578125" style="1" customWidth="1"/>
    <col min="9244" max="9244" width="7.85546875" style="1" customWidth="1"/>
    <col min="9245" max="9246" width="6.85546875" style="1" customWidth="1"/>
    <col min="9247" max="9247" width="6.7109375" style="1" customWidth="1"/>
    <col min="9248" max="9248" width="6.42578125" style="1" customWidth="1"/>
    <col min="9249" max="9249" width="14.140625" style="1" customWidth="1"/>
    <col min="9250" max="9250" width="10.5703125" style="1" customWidth="1"/>
    <col min="9251" max="9251" width="11.7109375" style="1" customWidth="1"/>
    <col min="9252" max="9256" width="0" style="1" hidden="1" customWidth="1"/>
    <col min="9257" max="9275" width="0.85546875" style="1"/>
    <col min="9276" max="9277" width="0" style="1" hidden="1" customWidth="1"/>
    <col min="9278" max="9472" width="0.85546875" style="1"/>
    <col min="9473" max="9473" width="3.42578125" style="1" customWidth="1"/>
    <col min="9474" max="9474" width="10" style="1" customWidth="1"/>
    <col min="9475" max="9475" width="20.5703125" style="1" customWidth="1"/>
    <col min="9476" max="9476" width="4.28515625" style="1" customWidth="1"/>
    <col min="9477" max="9477" width="3.28515625" style="1" customWidth="1"/>
    <col min="9478" max="9478" width="5.7109375" style="1" customWidth="1"/>
    <col min="9479" max="9480" width="4.28515625" style="1" customWidth="1"/>
    <col min="9481" max="9481" width="3.5703125" style="1" customWidth="1"/>
    <col min="9482" max="9484" width="3.42578125" style="1" customWidth="1"/>
    <col min="9485" max="9485" width="4.42578125" style="1" customWidth="1"/>
    <col min="9486" max="9486" width="3.42578125" style="1" customWidth="1"/>
    <col min="9487" max="9487" width="3.28515625" style="1" customWidth="1"/>
    <col min="9488" max="9488" width="5.5703125" style="1" customWidth="1"/>
    <col min="9489" max="9490" width="3.5703125" style="1" customWidth="1"/>
    <col min="9491" max="9492" width="3.42578125" style="1" customWidth="1"/>
    <col min="9493" max="9493" width="5.140625" style="1" customWidth="1"/>
    <col min="9494" max="9494" width="4.28515625" style="1" customWidth="1"/>
    <col min="9495" max="9495" width="4.140625" style="1" customWidth="1"/>
    <col min="9496" max="9496" width="4.28515625" style="1" customWidth="1"/>
    <col min="9497" max="9497" width="4.42578125" style="1" customWidth="1"/>
    <col min="9498" max="9498" width="3.7109375" style="1" customWidth="1"/>
    <col min="9499" max="9499" width="3.42578125" style="1" customWidth="1"/>
    <col min="9500" max="9500" width="7.85546875" style="1" customWidth="1"/>
    <col min="9501" max="9502" width="6.85546875" style="1" customWidth="1"/>
    <col min="9503" max="9503" width="6.7109375" style="1" customWidth="1"/>
    <col min="9504" max="9504" width="6.42578125" style="1" customWidth="1"/>
    <col min="9505" max="9505" width="14.140625" style="1" customWidth="1"/>
    <col min="9506" max="9506" width="10.5703125" style="1" customWidth="1"/>
    <col min="9507" max="9507" width="11.7109375" style="1" customWidth="1"/>
    <col min="9508" max="9512" width="0" style="1" hidden="1" customWidth="1"/>
    <col min="9513" max="9531" width="0.85546875" style="1"/>
    <col min="9532" max="9533" width="0" style="1" hidden="1" customWidth="1"/>
    <col min="9534" max="9728" width="0.85546875" style="1"/>
    <col min="9729" max="9729" width="3.42578125" style="1" customWidth="1"/>
    <col min="9730" max="9730" width="10" style="1" customWidth="1"/>
    <col min="9731" max="9731" width="20.5703125" style="1" customWidth="1"/>
    <col min="9732" max="9732" width="4.28515625" style="1" customWidth="1"/>
    <col min="9733" max="9733" width="3.28515625" style="1" customWidth="1"/>
    <col min="9734" max="9734" width="5.7109375" style="1" customWidth="1"/>
    <col min="9735" max="9736" width="4.28515625" style="1" customWidth="1"/>
    <col min="9737" max="9737" width="3.5703125" style="1" customWidth="1"/>
    <col min="9738" max="9740" width="3.42578125" style="1" customWidth="1"/>
    <col min="9741" max="9741" width="4.42578125" style="1" customWidth="1"/>
    <col min="9742" max="9742" width="3.42578125" style="1" customWidth="1"/>
    <col min="9743" max="9743" width="3.28515625" style="1" customWidth="1"/>
    <col min="9744" max="9744" width="5.5703125" style="1" customWidth="1"/>
    <col min="9745" max="9746" width="3.5703125" style="1" customWidth="1"/>
    <col min="9747" max="9748" width="3.42578125" style="1" customWidth="1"/>
    <col min="9749" max="9749" width="5.140625" style="1" customWidth="1"/>
    <col min="9750" max="9750" width="4.28515625" style="1" customWidth="1"/>
    <col min="9751" max="9751" width="4.140625" style="1" customWidth="1"/>
    <col min="9752" max="9752" width="4.28515625" style="1" customWidth="1"/>
    <col min="9753" max="9753" width="4.42578125" style="1" customWidth="1"/>
    <col min="9754" max="9754" width="3.7109375" style="1" customWidth="1"/>
    <col min="9755" max="9755" width="3.42578125" style="1" customWidth="1"/>
    <col min="9756" max="9756" width="7.85546875" style="1" customWidth="1"/>
    <col min="9757" max="9758" width="6.85546875" style="1" customWidth="1"/>
    <col min="9759" max="9759" width="6.7109375" style="1" customWidth="1"/>
    <col min="9760" max="9760" width="6.42578125" style="1" customWidth="1"/>
    <col min="9761" max="9761" width="14.140625" style="1" customWidth="1"/>
    <col min="9762" max="9762" width="10.5703125" style="1" customWidth="1"/>
    <col min="9763" max="9763" width="11.7109375" style="1" customWidth="1"/>
    <col min="9764" max="9768" width="0" style="1" hidden="1" customWidth="1"/>
    <col min="9769" max="9787" width="0.85546875" style="1"/>
    <col min="9788" max="9789" width="0" style="1" hidden="1" customWidth="1"/>
    <col min="9790" max="9984" width="0.85546875" style="1"/>
    <col min="9985" max="9985" width="3.42578125" style="1" customWidth="1"/>
    <col min="9986" max="9986" width="10" style="1" customWidth="1"/>
    <col min="9987" max="9987" width="20.5703125" style="1" customWidth="1"/>
    <col min="9988" max="9988" width="4.28515625" style="1" customWidth="1"/>
    <col min="9989" max="9989" width="3.28515625" style="1" customWidth="1"/>
    <col min="9990" max="9990" width="5.7109375" style="1" customWidth="1"/>
    <col min="9991" max="9992" width="4.28515625" style="1" customWidth="1"/>
    <col min="9993" max="9993" width="3.5703125" style="1" customWidth="1"/>
    <col min="9994" max="9996" width="3.42578125" style="1" customWidth="1"/>
    <col min="9997" max="9997" width="4.42578125" style="1" customWidth="1"/>
    <col min="9998" max="9998" width="3.42578125" style="1" customWidth="1"/>
    <col min="9999" max="9999" width="3.28515625" style="1" customWidth="1"/>
    <col min="10000" max="10000" width="5.5703125" style="1" customWidth="1"/>
    <col min="10001" max="10002" width="3.5703125" style="1" customWidth="1"/>
    <col min="10003" max="10004" width="3.42578125" style="1" customWidth="1"/>
    <col min="10005" max="10005" width="5.140625" style="1" customWidth="1"/>
    <col min="10006" max="10006" width="4.28515625" style="1" customWidth="1"/>
    <col min="10007" max="10007" width="4.140625" style="1" customWidth="1"/>
    <col min="10008" max="10008" width="4.28515625" style="1" customWidth="1"/>
    <col min="10009" max="10009" width="4.42578125" style="1" customWidth="1"/>
    <col min="10010" max="10010" width="3.7109375" style="1" customWidth="1"/>
    <col min="10011" max="10011" width="3.42578125" style="1" customWidth="1"/>
    <col min="10012" max="10012" width="7.85546875" style="1" customWidth="1"/>
    <col min="10013" max="10014" width="6.85546875" style="1" customWidth="1"/>
    <col min="10015" max="10015" width="6.7109375" style="1" customWidth="1"/>
    <col min="10016" max="10016" width="6.42578125" style="1" customWidth="1"/>
    <col min="10017" max="10017" width="14.140625" style="1" customWidth="1"/>
    <col min="10018" max="10018" width="10.5703125" style="1" customWidth="1"/>
    <col min="10019" max="10019" width="11.7109375" style="1" customWidth="1"/>
    <col min="10020" max="10024" width="0" style="1" hidden="1" customWidth="1"/>
    <col min="10025" max="10043" width="0.85546875" style="1"/>
    <col min="10044" max="10045" width="0" style="1" hidden="1" customWidth="1"/>
    <col min="10046" max="10240" width="0.85546875" style="1"/>
    <col min="10241" max="10241" width="3.42578125" style="1" customWidth="1"/>
    <col min="10242" max="10242" width="10" style="1" customWidth="1"/>
    <col min="10243" max="10243" width="20.5703125" style="1" customWidth="1"/>
    <col min="10244" max="10244" width="4.28515625" style="1" customWidth="1"/>
    <col min="10245" max="10245" width="3.28515625" style="1" customWidth="1"/>
    <col min="10246" max="10246" width="5.7109375" style="1" customWidth="1"/>
    <col min="10247" max="10248" width="4.28515625" style="1" customWidth="1"/>
    <col min="10249" max="10249" width="3.5703125" style="1" customWidth="1"/>
    <col min="10250" max="10252" width="3.42578125" style="1" customWidth="1"/>
    <col min="10253" max="10253" width="4.42578125" style="1" customWidth="1"/>
    <col min="10254" max="10254" width="3.42578125" style="1" customWidth="1"/>
    <col min="10255" max="10255" width="3.28515625" style="1" customWidth="1"/>
    <col min="10256" max="10256" width="5.5703125" style="1" customWidth="1"/>
    <col min="10257" max="10258" width="3.5703125" style="1" customWidth="1"/>
    <col min="10259" max="10260" width="3.42578125" style="1" customWidth="1"/>
    <col min="10261" max="10261" width="5.140625" style="1" customWidth="1"/>
    <col min="10262" max="10262" width="4.28515625" style="1" customWidth="1"/>
    <col min="10263" max="10263" width="4.140625" style="1" customWidth="1"/>
    <col min="10264" max="10264" width="4.28515625" style="1" customWidth="1"/>
    <col min="10265" max="10265" width="4.42578125" style="1" customWidth="1"/>
    <col min="10266" max="10266" width="3.7109375" style="1" customWidth="1"/>
    <col min="10267" max="10267" width="3.42578125" style="1" customWidth="1"/>
    <col min="10268" max="10268" width="7.85546875" style="1" customWidth="1"/>
    <col min="10269" max="10270" width="6.85546875" style="1" customWidth="1"/>
    <col min="10271" max="10271" width="6.7109375" style="1" customWidth="1"/>
    <col min="10272" max="10272" width="6.42578125" style="1" customWidth="1"/>
    <col min="10273" max="10273" width="14.140625" style="1" customWidth="1"/>
    <col min="10274" max="10274" width="10.5703125" style="1" customWidth="1"/>
    <col min="10275" max="10275" width="11.7109375" style="1" customWidth="1"/>
    <col min="10276" max="10280" width="0" style="1" hidden="1" customWidth="1"/>
    <col min="10281" max="10299" width="0.85546875" style="1"/>
    <col min="10300" max="10301" width="0" style="1" hidden="1" customWidth="1"/>
    <col min="10302" max="10496" width="0.85546875" style="1"/>
    <col min="10497" max="10497" width="3.42578125" style="1" customWidth="1"/>
    <col min="10498" max="10498" width="10" style="1" customWidth="1"/>
    <col min="10499" max="10499" width="20.5703125" style="1" customWidth="1"/>
    <col min="10500" max="10500" width="4.28515625" style="1" customWidth="1"/>
    <col min="10501" max="10501" width="3.28515625" style="1" customWidth="1"/>
    <col min="10502" max="10502" width="5.7109375" style="1" customWidth="1"/>
    <col min="10503" max="10504" width="4.28515625" style="1" customWidth="1"/>
    <col min="10505" max="10505" width="3.5703125" style="1" customWidth="1"/>
    <col min="10506" max="10508" width="3.42578125" style="1" customWidth="1"/>
    <col min="10509" max="10509" width="4.42578125" style="1" customWidth="1"/>
    <col min="10510" max="10510" width="3.42578125" style="1" customWidth="1"/>
    <col min="10511" max="10511" width="3.28515625" style="1" customWidth="1"/>
    <col min="10512" max="10512" width="5.5703125" style="1" customWidth="1"/>
    <col min="10513" max="10514" width="3.5703125" style="1" customWidth="1"/>
    <col min="10515" max="10516" width="3.42578125" style="1" customWidth="1"/>
    <col min="10517" max="10517" width="5.140625" style="1" customWidth="1"/>
    <col min="10518" max="10518" width="4.28515625" style="1" customWidth="1"/>
    <col min="10519" max="10519" width="4.140625" style="1" customWidth="1"/>
    <col min="10520" max="10520" width="4.28515625" style="1" customWidth="1"/>
    <col min="10521" max="10521" width="4.42578125" style="1" customWidth="1"/>
    <col min="10522" max="10522" width="3.7109375" style="1" customWidth="1"/>
    <col min="10523" max="10523" width="3.42578125" style="1" customWidth="1"/>
    <col min="10524" max="10524" width="7.85546875" style="1" customWidth="1"/>
    <col min="10525" max="10526" width="6.85546875" style="1" customWidth="1"/>
    <col min="10527" max="10527" width="6.7109375" style="1" customWidth="1"/>
    <col min="10528" max="10528" width="6.42578125" style="1" customWidth="1"/>
    <col min="10529" max="10529" width="14.140625" style="1" customWidth="1"/>
    <col min="10530" max="10530" width="10.5703125" style="1" customWidth="1"/>
    <col min="10531" max="10531" width="11.7109375" style="1" customWidth="1"/>
    <col min="10532" max="10536" width="0" style="1" hidden="1" customWidth="1"/>
    <col min="10537" max="10555" width="0.85546875" style="1"/>
    <col min="10556" max="10557" width="0" style="1" hidden="1" customWidth="1"/>
    <col min="10558" max="10752" width="0.85546875" style="1"/>
    <col min="10753" max="10753" width="3.42578125" style="1" customWidth="1"/>
    <col min="10754" max="10754" width="10" style="1" customWidth="1"/>
    <col min="10755" max="10755" width="20.5703125" style="1" customWidth="1"/>
    <col min="10756" max="10756" width="4.28515625" style="1" customWidth="1"/>
    <col min="10757" max="10757" width="3.28515625" style="1" customWidth="1"/>
    <col min="10758" max="10758" width="5.7109375" style="1" customWidth="1"/>
    <col min="10759" max="10760" width="4.28515625" style="1" customWidth="1"/>
    <col min="10761" max="10761" width="3.5703125" style="1" customWidth="1"/>
    <col min="10762" max="10764" width="3.42578125" style="1" customWidth="1"/>
    <col min="10765" max="10765" width="4.42578125" style="1" customWidth="1"/>
    <col min="10766" max="10766" width="3.42578125" style="1" customWidth="1"/>
    <col min="10767" max="10767" width="3.28515625" style="1" customWidth="1"/>
    <col min="10768" max="10768" width="5.5703125" style="1" customWidth="1"/>
    <col min="10769" max="10770" width="3.5703125" style="1" customWidth="1"/>
    <col min="10771" max="10772" width="3.42578125" style="1" customWidth="1"/>
    <col min="10773" max="10773" width="5.140625" style="1" customWidth="1"/>
    <col min="10774" max="10774" width="4.28515625" style="1" customWidth="1"/>
    <col min="10775" max="10775" width="4.140625" style="1" customWidth="1"/>
    <col min="10776" max="10776" width="4.28515625" style="1" customWidth="1"/>
    <col min="10777" max="10777" width="4.42578125" style="1" customWidth="1"/>
    <col min="10778" max="10778" width="3.7109375" style="1" customWidth="1"/>
    <col min="10779" max="10779" width="3.42578125" style="1" customWidth="1"/>
    <col min="10780" max="10780" width="7.85546875" style="1" customWidth="1"/>
    <col min="10781" max="10782" width="6.85546875" style="1" customWidth="1"/>
    <col min="10783" max="10783" width="6.7109375" style="1" customWidth="1"/>
    <col min="10784" max="10784" width="6.42578125" style="1" customWidth="1"/>
    <col min="10785" max="10785" width="14.140625" style="1" customWidth="1"/>
    <col min="10786" max="10786" width="10.5703125" style="1" customWidth="1"/>
    <col min="10787" max="10787" width="11.7109375" style="1" customWidth="1"/>
    <col min="10788" max="10792" width="0" style="1" hidden="1" customWidth="1"/>
    <col min="10793" max="10811" width="0.85546875" style="1"/>
    <col min="10812" max="10813" width="0" style="1" hidden="1" customWidth="1"/>
    <col min="10814" max="11008" width="0.85546875" style="1"/>
    <col min="11009" max="11009" width="3.42578125" style="1" customWidth="1"/>
    <col min="11010" max="11010" width="10" style="1" customWidth="1"/>
    <col min="11011" max="11011" width="20.5703125" style="1" customWidth="1"/>
    <col min="11012" max="11012" width="4.28515625" style="1" customWidth="1"/>
    <col min="11013" max="11013" width="3.28515625" style="1" customWidth="1"/>
    <col min="11014" max="11014" width="5.7109375" style="1" customWidth="1"/>
    <col min="11015" max="11016" width="4.28515625" style="1" customWidth="1"/>
    <col min="11017" max="11017" width="3.5703125" style="1" customWidth="1"/>
    <col min="11018" max="11020" width="3.42578125" style="1" customWidth="1"/>
    <col min="11021" max="11021" width="4.42578125" style="1" customWidth="1"/>
    <col min="11022" max="11022" width="3.42578125" style="1" customWidth="1"/>
    <col min="11023" max="11023" width="3.28515625" style="1" customWidth="1"/>
    <col min="11024" max="11024" width="5.5703125" style="1" customWidth="1"/>
    <col min="11025" max="11026" width="3.5703125" style="1" customWidth="1"/>
    <col min="11027" max="11028" width="3.42578125" style="1" customWidth="1"/>
    <col min="11029" max="11029" width="5.140625" style="1" customWidth="1"/>
    <col min="11030" max="11030" width="4.28515625" style="1" customWidth="1"/>
    <col min="11031" max="11031" width="4.140625" style="1" customWidth="1"/>
    <col min="11032" max="11032" width="4.28515625" style="1" customWidth="1"/>
    <col min="11033" max="11033" width="4.42578125" style="1" customWidth="1"/>
    <col min="11034" max="11034" width="3.7109375" style="1" customWidth="1"/>
    <col min="11035" max="11035" width="3.42578125" style="1" customWidth="1"/>
    <col min="11036" max="11036" width="7.85546875" style="1" customWidth="1"/>
    <col min="11037" max="11038" width="6.85546875" style="1" customWidth="1"/>
    <col min="11039" max="11039" width="6.7109375" style="1" customWidth="1"/>
    <col min="11040" max="11040" width="6.42578125" style="1" customWidth="1"/>
    <col min="11041" max="11041" width="14.140625" style="1" customWidth="1"/>
    <col min="11042" max="11042" width="10.5703125" style="1" customWidth="1"/>
    <col min="11043" max="11043" width="11.7109375" style="1" customWidth="1"/>
    <col min="11044" max="11048" width="0" style="1" hidden="1" customWidth="1"/>
    <col min="11049" max="11067" width="0.85546875" style="1"/>
    <col min="11068" max="11069" width="0" style="1" hidden="1" customWidth="1"/>
    <col min="11070" max="11264" width="0.85546875" style="1"/>
    <col min="11265" max="11265" width="3.42578125" style="1" customWidth="1"/>
    <col min="11266" max="11266" width="10" style="1" customWidth="1"/>
    <col min="11267" max="11267" width="20.5703125" style="1" customWidth="1"/>
    <col min="11268" max="11268" width="4.28515625" style="1" customWidth="1"/>
    <col min="11269" max="11269" width="3.28515625" style="1" customWidth="1"/>
    <col min="11270" max="11270" width="5.7109375" style="1" customWidth="1"/>
    <col min="11271" max="11272" width="4.28515625" style="1" customWidth="1"/>
    <col min="11273" max="11273" width="3.5703125" style="1" customWidth="1"/>
    <col min="11274" max="11276" width="3.42578125" style="1" customWidth="1"/>
    <col min="11277" max="11277" width="4.42578125" style="1" customWidth="1"/>
    <col min="11278" max="11278" width="3.42578125" style="1" customWidth="1"/>
    <col min="11279" max="11279" width="3.28515625" style="1" customWidth="1"/>
    <col min="11280" max="11280" width="5.5703125" style="1" customWidth="1"/>
    <col min="11281" max="11282" width="3.5703125" style="1" customWidth="1"/>
    <col min="11283" max="11284" width="3.42578125" style="1" customWidth="1"/>
    <col min="11285" max="11285" width="5.140625" style="1" customWidth="1"/>
    <col min="11286" max="11286" width="4.28515625" style="1" customWidth="1"/>
    <col min="11287" max="11287" width="4.140625" style="1" customWidth="1"/>
    <col min="11288" max="11288" width="4.28515625" style="1" customWidth="1"/>
    <col min="11289" max="11289" width="4.42578125" style="1" customWidth="1"/>
    <col min="11290" max="11290" width="3.7109375" style="1" customWidth="1"/>
    <col min="11291" max="11291" width="3.42578125" style="1" customWidth="1"/>
    <col min="11292" max="11292" width="7.85546875" style="1" customWidth="1"/>
    <col min="11293" max="11294" width="6.85546875" style="1" customWidth="1"/>
    <col min="11295" max="11295" width="6.7109375" style="1" customWidth="1"/>
    <col min="11296" max="11296" width="6.42578125" style="1" customWidth="1"/>
    <col min="11297" max="11297" width="14.140625" style="1" customWidth="1"/>
    <col min="11298" max="11298" width="10.5703125" style="1" customWidth="1"/>
    <col min="11299" max="11299" width="11.7109375" style="1" customWidth="1"/>
    <col min="11300" max="11304" width="0" style="1" hidden="1" customWidth="1"/>
    <col min="11305" max="11323" width="0.85546875" style="1"/>
    <col min="11324" max="11325" width="0" style="1" hidden="1" customWidth="1"/>
    <col min="11326" max="11520" width="0.85546875" style="1"/>
    <col min="11521" max="11521" width="3.42578125" style="1" customWidth="1"/>
    <col min="11522" max="11522" width="10" style="1" customWidth="1"/>
    <col min="11523" max="11523" width="20.5703125" style="1" customWidth="1"/>
    <col min="11524" max="11524" width="4.28515625" style="1" customWidth="1"/>
    <col min="11525" max="11525" width="3.28515625" style="1" customWidth="1"/>
    <col min="11526" max="11526" width="5.7109375" style="1" customWidth="1"/>
    <col min="11527" max="11528" width="4.28515625" style="1" customWidth="1"/>
    <col min="11529" max="11529" width="3.5703125" style="1" customWidth="1"/>
    <col min="11530" max="11532" width="3.42578125" style="1" customWidth="1"/>
    <col min="11533" max="11533" width="4.42578125" style="1" customWidth="1"/>
    <col min="11534" max="11534" width="3.42578125" style="1" customWidth="1"/>
    <col min="11535" max="11535" width="3.28515625" style="1" customWidth="1"/>
    <col min="11536" max="11536" width="5.5703125" style="1" customWidth="1"/>
    <col min="11537" max="11538" width="3.5703125" style="1" customWidth="1"/>
    <col min="11539" max="11540" width="3.42578125" style="1" customWidth="1"/>
    <col min="11541" max="11541" width="5.140625" style="1" customWidth="1"/>
    <col min="11542" max="11542" width="4.28515625" style="1" customWidth="1"/>
    <col min="11543" max="11543" width="4.140625" style="1" customWidth="1"/>
    <col min="11544" max="11544" width="4.28515625" style="1" customWidth="1"/>
    <col min="11545" max="11545" width="4.42578125" style="1" customWidth="1"/>
    <col min="11546" max="11546" width="3.7109375" style="1" customWidth="1"/>
    <col min="11547" max="11547" width="3.42578125" style="1" customWidth="1"/>
    <col min="11548" max="11548" width="7.85546875" style="1" customWidth="1"/>
    <col min="11549" max="11550" width="6.85546875" style="1" customWidth="1"/>
    <col min="11551" max="11551" width="6.7109375" style="1" customWidth="1"/>
    <col min="11552" max="11552" width="6.42578125" style="1" customWidth="1"/>
    <col min="11553" max="11553" width="14.140625" style="1" customWidth="1"/>
    <col min="11554" max="11554" width="10.5703125" style="1" customWidth="1"/>
    <col min="11555" max="11555" width="11.7109375" style="1" customWidth="1"/>
    <col min="11556" max="11560" width="0" style="1" hidden="1" customWidth="1"/>
    <col min="11561" max="11579" width="0.85546875" style="1"/>
    <col min="11580" max="11581" width="0" style="1" hidden="1" customWidth="1"/>
    <col min="11582" max="11776" width="0.85546875" style="1"/>
    <col min="11777" max="11777" width="3.42578125" style="1" customWidth="1"/>
    <col min="11778" max="11778" width="10" style="1" customWidth="1"/>
    <col min="11779" max="11779" width="20.5703125" style="1" customWidth="1"/>
    <col min="11780" max="11780" width="4.28515625" style="1" customWidth="1"/>
    <col min="11781" max="11781" width="3.28515625" style="1" customWidth="1"/>
    <col min="11782" max="11782" width="5.7109375" style="1" customWidth="1"/>
    <col min="11783" max="11784" width="4.28515625" style="1" customWidth="1"/>
    <col min="11785" max="11785" width="3.5703125" style="1" customWidth="1"/>
    <col min="11786" max="11788" width="3.42578125" style="1" customWidth="1"/>
    <col min="11789" max="11789" width="4.42578125" style="1" customWidth="1"/>
    <col min="11790" max="11790" width="3.42578125" style="1" customWidth="1"/>
    <col min="11791" max="11791" width="3.28515625" style="1" customWidth="1"/>
    <col min="11792" max="11792" width="5.5703125" style="1" customWidth="1"/>
    <col min="11793" max="11794" width="3.5703125" style="1" customWidth="1"/>
    <col min="11795" max="11796" width="3.42578125" style="1" customWidth="1"/>
    <col min="11797" max="11797" width="5.140625" style="1" customWidth="1"/>
    <col min="11798" max="11798" width="4.28515625" style="1" customWidth="1"/>
    <col min="11799" max="11799" width="4.140625" style="1" customWidth="1"/>
    <col min="11800" max="11800" width="4.28515625" style="1" customWidth="1"/>
    <col min="11801" max="11801" width="4.42578125" style="1" customWidth="1"/>
    <col min="11802" max="11802" width="3.7109375" style="1" customWidth="1"/>
    <col min="11803" max="11803" width="3.42578125" style="1" customWidth="1"/>
    <col min="11804" max="11804" width="7.85546875" style="1" customWidth="1"/>
    <col min="11805" max="11806" width="6.85546875" style="1" customWidth="1"/>
    <col min="11807" max="11807" width="6.7109375" style="1" customWidth="1"/>
    <col min="11808" max="11808" width="6.42578125" style="1" customWidth="1"/>
    <col min="11809" max="11809" width="14.140625" style="1" customWidth="1"/>
    <col min="11810" max="11810" width="10.5703125" style="1" customWidth="1"/>
    <col min="11811" max="11811" width="11.7109375" style="1" customWidth="1"/>
    <col min="11812" max="11816" width="0" style="1" hidden="1" customWidth="1"/>
    <col min="11817" max="11835" width="0.85546875" style="1"/>
    <col min="11836" max="11837" width="0" style="1" hidden="1" customWidth="1"/>
    <col min="11838" max="12032" width="0.85546875" style="1"/>
    <col min="12033" max="12033" width="3.42578125" style="1" customWidth="1"/>
    <col min="12034" max="12034" width="10" style="1" customWidth="1"/>
    <col min="12035" max="12035" width="20.5703125" style="1" customWidth="1"/>
    <col min="12036" max="12036" width="4.28515625" style="1" customWidth="1"/>
    <col min="12037" max="12037" width="3.28515625" style="1" customWidth="1"/>
    <col min="12038" max="12038" width="5.7109375" style="1" customWidth="1"/>
    <col min="12039" max="12040" width="4.28515625" style="1" customWidth="1"/>
    <col min="12041" max="12041" width="3.5703125" style="1" customWidth="1"/>
    <col min="12042" max="12044" width="3.42578125" style="1" customWidth="1"/>
    <col min="12045" max="12045" width="4.42578125" style="1" customWidth="1"/>
    <col min="12046" max="12046" width="3.42578125" style="1" customWidth="1"/>
    <col min="12047" max="12047" width="3.28515625" style="1" customWidth="1"/>
    <col min="12048" max="12048" width="5.5703125" style="1" customWidth="1"/>
    <col min="12049" max="12050" width="3.5703125" style="1" customWidth="1"/>
    <col min="12051" max="12052" width="3.42578125" style="1" customWidth="1"/>
    <col min="12053" max="12053" width="5.140625" style="1" customWidth="1"/>
    <col min="12054" max="12054" width="4.28515625" style="1" customWidth="1"/>
    <col min="12055" max="12055" width="4.140625" style="1" customWidth="1"/>
    <col min="12056" max="12056" width="4.28515625" style="1" customWidth="1"/>
    <col min="12057" max="12057" width="4.42578125" style="1" customWidth="1"/>
    <col min="12058" max="12058" width="3.7109375" style="1" customWidth="1"/>
    <col min="12059" max="12059" width="3.42578125" style="1" customWidth="1"/>
    <col min="12060" max="12060" width="7.85546875" style="1" customWidth="1"/>
    <col min="12061" max="12062" width="6.85546875" style="1" customWidth="1"/>
    <col min="12063" max="12063" width="6.7109375" style="1" customWidth="1"/>
    <col min="12064" max="12064" width="6.42578125" style="1" customWidth="1"/>
    <col min="12065" max="12065" width="14.140625" style="1" customWidth="1"/>
    <col min="12066" max="12066" width="10.5703125" style="1" customWidth="1"/>
    <col min="12067" max="12067" width="11.7109375" style="1" customWidth="1"/>
    <col min="12068" max="12072" width="0" style="1" hidden="1" customWidth="1"/>
    <col min="12073" max="12091" width="0.85546875" style="1"/>
    <col min="12092" max="12093" width="0" style="1" hidden="1" customWidth="1"/>
    <col min="12094" max="12288" width="0.85546875" style="1"/>
    <col min="12289" max="12289" width="3.42578125" style="1" customWidth="1"/>
    <col min="12290" max="12290" width="10" style="1" customWidth="1"/>
    <col min="12291" max="12291" width="20.5703125" style="1" customWidth="1"/>
    <col min="12292" max="12292" width="4.28515625" style="1" customWidth="1"/>
    <col min="12293" max="12293" width="3.28515625" style="1" customWidth="1"/>
    <col min="12294" max="12294" width="5.7109375" style="1" customWidth="1"/>
    <col min="12295" max="12296" width="4.28515625" style="1" customWidth="1"/>
    <col min="12297" max="12297" width="3.5703125" style="1" customWidth="1"/>
    <col min="12298" max="12300" width="3.42578125" style="1" customWidth="1"/>
    <col min="12301" max="12301" width="4.42578125" style="1" customWidth="1"/>
    <col min="12302" max="12302" width="3.42578125" style="1" customWidth="1"/>
    <col min="12303" max="12303" width="3.28515625" style="1" customWidth="1"/>
    <col min="12304" max="12304" width="5.5703125" style="1" customWidth="1"/>
    <col min="12305" max="12306" width="3.5703125" style="1" customWidth="1"/>
    <col min="12307" max="12308" width="3.42578125" style="1" customWidth="1"/>
    <col min="12309" max="12309" width="5.140625" style="1" customWidth="1"/>
    <col min="12310" max="12310" width="4.28515625" style="1" customWidth="1"/>
    <col min="12311" max="12311" width="4.140625" style="1" customWidth="1"/>
    <col min="12312" max="12312" width="4.28515625" style="1" customWidth="1"/>
    <col min="12313" max="12313" width="4.42578125" style="1" customWidth="1"/>
    <col min="12314" max="12314" width="3.7109375" style="1" customWidth="1"/>
    <col min="12315" max="12315" width="3.42578125" style="1" customWidth="1"/>
    <col min="12316" max="12316" width="7.85546875" style="1" customWidth="1"/>
    <col min="12317" max="12318" width="6.85546875" style="1" customWidth="1"/>
    <col min="12319" max="12319" width="6.7109375" style="1" customWidth="1"/>
    <col min="12320" max="12320" width="6.42578125" style="1" customWidth="1"/>
    <col min="12321" max="12321" width="14.140625" style="1" customWidth="1"/>
    <col min="12322" max="12322" width="10.5703125" style="1" customWidth="1"/>
    <col min="12323" max="12323" width="11.7109375" style="1" customWidth="1"/>
    <col min="12324" max="12328" width="0" style="1" hidden="1" customWidth="1"/>
    <col min="12329" max="12347" width="0.85546875" style="1"/>
    <col min="12348" max="12349" width="0" style="1" hidden="1" customWidth="1"/>
    <col min="12350" max="12544" width="0.85546875" style="1"/>
    <col min="12545" max="12545" width="3.42578125" style="1" customWidth="1"/>
    <col min="12546" max="12546" width="10" style="1" customWidth="1"/>
    <col min="12547" max="12547" width="20.5703125" style="1" customWidth="1"/>
    <col min="12548" max="12548" width="4.28515625" style="1" customWidth="1"/>
    <col min="12549" max="12549" width="3.28515625" style="1" customWidth="1"/>
    <col min="12550" max="12550" width="5.7109375" style="1" customWidth="1"/>
    <col min="12551" max="12552" width="4.28515625" style="1" customWidth="1"/>
    <col min="12553" max="12553" width="3.5703125" style="1" customWidth="1"/>
    <col min="12554" max="12556" width="3.42578125" style="1" customWidth="1"/>
    <col min="12557" max="12557" width="4.42578125" style="1" customWidth="1"/>
    <col min="12558" max="12558" width="3.42578125" style="1" customWidth="1"/>
    <col min="12559" max="12559" width="3.28515625" style="1" customWidth="1"/>
    <col min="12560" max="12560" width="5.5703125" style="1" customWidth="1"/>
    <col min="12561" max="12562" width="3.5703125" style="1" customWidth="1"/>
    <col min="12563" max="12564" width="3.42578125" style="1" customWidth="1"/>
    <col min="12565" max="12565" width="5.140625" style="1" customWidth="1"/>
    <col min="12566" max="12566" width="4.28515625" style="1" customWidth="1"/>
    <col min="12567" max="12567" width="4.140625" style="1" customWidth="1"/>
    <col min="12568" max="12568" width="4.28515625" style="1" customWidth="1"/>
    <col min="12569" max="12569" width="4.42578125" style="1" customWidth="1"/>
    <col min="12570" max="12570" width="3.7109375" style="1" customWidth="1"/>
    <col min="12571" max="12571" width="3.42578125" style="1" customWidth="1"/>
    <col min="12572" max="12572" width="7.85546875" style="1" customWidth="1"/>
    <col min="12573" max="12574" width="6.85546875" style="1" customWidth="1"/>
    <col min="12575" max="12575" width="6.7109375" style="1" customWidth="1"/>
    <col min="12576" max="12576" width="6.42578125" style="1" customWidth="1"/>
    <col min="12577" max="12577" width="14.140625" style="1" customWidth="1"/>
    <col min="12578" max="12578" width="10.5703125" style="1" customWidth="1"/>
    <col min="12579" max="12579" width="11.7109375" style="1" customWidth="1"/>
    <col min="12580" max="12584" width="0" style="1" hidden="1" customWidth="1"/>
    <col min="12585" max="12603" width="0.85546875" style="1"/>
    <col min="12604" max="12605" width="0" style="1" hidden="1" customWidth="1"/>
    <col min="12606" max="12800" width="0.85546875" style="1"/>
    <col min="12801" max="12801" width="3.42578125" style="1" customWidth="1"/>
    <col min="12802" max="12802" width="10" style="1" customWidth="1"/>
    <col min="12803" max="12803" width="20.5703125" style="1" customWidth="1"/>
    <col min="12804" max="12804" width="4.28515625" style="1" customWidth="1"/>
    <col min="12805" max="12805" width="3.28515625" style="1" customWidth="1"/>
    <col min="12806" max="12806" width="5.7109375" style="1" customWidth="1"/>
    <col min="12807" max="12808" width="4.28515625" style="1" customWidth="1"/>
    <col min="12809" max="12809" width="3.5703125" style="1" customWidth="1"/>
    <col min="12810" max="12812" width="3.42578125" style="1" customWidth="1"/>
    <col min="12813" max="12813" width="4.42578125" style="1" customWidth="1"/>
    <col min="12814" max="12814" width="3.42578125" style="1" customWidth="1"/>
    <col min="12815" max="12815" width="3.28515625" style="1" customWidth="1"/>
    <col min="12816" max="12816" width="5.5703125" style="1" customWidth="1"/>
    <col min="12817" max="12818" width="3.5703125" style="1" customWidth="1"/>
    <col min="12819" max="12820" width="3.42578125" style="1" customWidth="1"/>
    <col min="12821" max="12821" width="5.140625" style="1" customWidth="1"/>
    <col min="12822" max="12822" width="4.28515625" style="1" customWidth="1"/>
    <col min="12823" max="12823" width="4.140625" style="1" customWidth="1"/>
    <col min="12824" max="12824" width="4.28515625" style="1" customWidth="1"/>
    <col min="12825" max="12825" width="4.42578125" style="1" customWidth="1"/>
    <col min="12826" max="12826" width="3.7109375" style="1" customWidth="1"/>
    <col min="12827" max="12827" width="3.42578125" style="1" customWidth="1"/>
    <col min="12828" max="12828" width="7.85546875" style="1" customWidth="1"/>
    <col min="12829" max="12830" width="6.85546875" style="1" customWidth="1"/>
    <col min="12831" max="12831" width="6.7109375" style="1" customWidth="1"/>
    <col min="12832" max="12832" width="6.42578125" style="1" customWidth="1"/>
    <col min="12833" max="12833" width="14.140625" style="1" customWidth="1"/>
    <col min="12834" max="12834" width="10.5703125" style="1" customWidth="1"/>
    <col min="12835" max="12835" width="11.7109375" style="1" customWidth="1"/>
    <col min="12836" max="12840" width="0" style="1" hidden="1" customWidth="1"/>
    <col min="12841" max="12859" width="0.85546875" style="1"/>
    <col min="12860" max="12861" width="0" style="1" hidden="1" customWidth="1"/>
    <col min="12862" max="13056" width="0.85546875" style="1"/>
    <col min="13057" max="13057" width="3.42578125" style="1" customWidth="1"/>
    <col min="13058" max="13058" width="10" style="1" customWidth="1"/>
    <col min="13059" max="13059" width="20.5703125" style="1" customWidth="1"/>
    <col min="13060" max="13060" width="4.28515625" style="1" customWidth="1"/>
    <col min="13061" max="13061" width="3.28515625" style="1" customWidth="1"/>
    <col min="13062" max="13062" width="5.7109375" style="1" customWidth="1"/>
    <col min="13063" max="13064" width="4.28515625" style="1" customWidth="1"/>
    <col min="13065" max="13065" width="3.5703125" style="1" customWidth="1"/>
    <col min="13066" max="13068" width="3.42578125" style="1" customWidth="1"/>
    <col min="13069" max="13069" width="4.42578125" style="1" customWidth="1"/>
    <col min="13070" max="13070" width="3.42578125" style="1" customWidth="1"/>
    <col min="13071" max="13071" width="3.28515625" style="1" customWidth="1"/>
    <col min="13072" max="13072" width="5.5703125" style="1" customWidth="1"/>
    <col min="13073" max="13074" width="3.5703125" style="1" customWidth="1"/>
    <col min="13075" max="13076" width="3.42578125" style="1" customWidth="1"/>
    <col min="13077" max="13077" width="5.140625" style="1" customWidth="1"/>
    <col min="13078" max="13078" width="4.28515625" style="1" customWidth="1"/>
    <col min="13079" max="13079" width="4.140625" style="1" customWidth="1"/>
    <col min="13080" max="13080" width="4.28515625" style="1" customWidth="1"/>
    <col min="13081" max="13081" width="4.42578125" style="1" customWidth="1"/>
    <col min="13082" max="13082" width="3.7109375" style="1" customWidth="1"/>
    <col min="13083" max="13083" width="3.42578125" style="1" customWidth="1"/>
    <col min="13084" max="13084" width="7.85546875" style="1" customWidth="1"/>
    <col min="13085" max="13086" width="6.85546875" style="1" customWidth="1"/>
    <col min="13087" max="13087" width="6.7109375" style="1" customWidth="1"/>
    <col min="13088" max="13088" width="6.42578125" style="1" customWidth="1"/>
    <col min="13089" max="13089" width="14.140625" style="1" customWidth="1"/>
    <col min="13090" max="13090" width="10.5703125" style="1" customWidth="1"/>
    <col min="13091" max="13091" width="11.7109375" style="1" customWidth="1"/>
    <col min="13092" max="13096" width="0" style="1" hidden="1" customWidth="1"/>
    <col min="13097" max="13115" width="0.85546875" style="1"/>
    <col min="13116" max="13117" width="0" style="1" hidden="1" customWidth="1"/>
    <col min="13118" max="13312" width="0.85546875" style="1"/>
    <col min="13313" max="13313" width="3.42578125" style="1" customWidth="1"/>
    <col min="13314" max="13314" width="10" style="1" customWidth="1"/>
    <col min="13315" max="13315" width="20.5703125" style="1" customWidth="1"/>
    <col min="13316" max="13316" width="4.28515625" style="1" customWidth="1"/>
    <col min="13317" max="13317" width="3.28515625" style="1" customWidth="1"/>
    <col min="13318" max="13318" width="5.7109375" style="1" customWidth="1"/>
    <col min="13319" max="13320" width="4.28515625" style="1" customWidth="1"/>
    <col min="13321" max="13321" width="3.5703125" style="1" customWidth="1"/>
    <col min="13322" max="13324" width="3.42578125" style="1" customWidth="1"/>
    <col min="13325" max="13325" width="4.42578125" style="1" customWidth="1"/>
    <col min="13326" max="13326" width="3.42578125" style="1" customWidth="1"/>
    <col min="13327" max="13327" width="3.28515625" style="1" customWidth="1"/>
    <col min="13328" max="13328" width="5.5703125" style="1" customWidth="1"/>
    <col min="13329" max="13330" width="3.5703125" style="1" customWidth="1"/>
    <col min="13331" max="13332" width="3.42578125" style="1" customWidth="1"/>
    <col min="13333" max="13333" width="5.140625" style="1" customWidth="1"/>
    <col min="13334" max="13334" width="4.28515625" style="1" customWidth="1"/>
    <col min="13335" max="13335" width="4.140625" style="1" customWidth="1"/>
    <col min="13336" max="13336" width="4.28515625" style="1" customWidth="1"/>
    <col min="13337" max="13337" width="4.42578125" style="1" customWidth="1"/>
    <col min="13338" max="13338" width="3.7109375" style="1" customWidth="1"/>
    <col min="13339" max="13339" width="3.42578125" style="1" customWidth="1"/>
    <col min="13340" max="13340" width="7.85546875" style="1" customWidth="1"/>
    <col min="13341" max="13342" width="6.85546875" style="1" customWidth="1"/>
    <col min="13343" max="13343" width="6.7109375" style="1" customWidth="1"/>
    <col min="13344" max="13344" width="6.42578125" style="1" customWidth="1"/>
    <col min="13345" max="13345" width="14.140625" style="1" customWidth="1"/>
    <col min="13346" max="13346" width="10.5703125" style="1" customWidth="1"/>
    <col min="13347" max="13347" width="11.7109375" style="1" customWidth="1"/>
    <col min="13348" max="13352" width="0" style="1" hidden="1" customWidth="1"/>
    <col min="13353" max="13371" width="0.85546875" style="1"/>
    <col min="13372" max="13373" width="0" style="1" hidden="1" customWidth="1"/>
    <col min="13374" max="13568" width="0.85546875" style="1"/>
    <col min="13569" max="13569" width="3.42578125" style="1" customWidth="1"/>
    <col min="13570" max="13570" width="10" style="1" customWidth="1"/>
    <col min="13571" max="13571" width="20.5703125" style="1" customWidth="1"/>
    <col min="13572" max="13572" width="4.28515625" style="1" customWidth="1"/>
    <col min="13573" max="13573" width="3.28515625" style="1" customWidth="1"/>
    <col min="13574" max="13574" width="5.7109375" style="1" customWidth="1"/>
    <col min="13575" max="13576" width="4.28515625" style="1" customWidth="1"/>
    <col min="13577" max="13577" width="3.5703125" style="1" customWidth="1"/>
    <col min="13578" max="13580" width="3.42578125" style="1" customWidth="1"/>
    <col min="13581" max="13581" width="4.42578125" style="1" customWidth="1"/>
    <col min="13582" max="13582" width="3.42578125" style="1" customWidth="1"/>
    <col min="13583" max="13583" width="3.28515625" style="1" customWidth="1"/>
    <col min="13584" max="13584" width="5.5703125" style="1" customWidth="1"/>
    <col min="13585" max="13586" width="3.5703125" style="1" customWidth="1"/>
    <col min="13587" max="13588" width="3.42578125" style="1" customWidth="1"/>
    <col min="13589" max="13589" width="5.140625" style="1" customWidth="1"/>
    <col min="13590" max="13590" width="4.28515625" style="1" customWidth="1"/>
    <col min="13591" max="13591" width="4.140625" style="1" customWidth="1"/>
    <col min="13592" max="13592" width="4.28515625" style="1" customWidth="1"/>
    <col min="13593" max="13593" width="4.42578125" style="1" customWidth="1"/>
    <col min="13594" max="13594" width="3.7109375" style="1" customWidth="1"/>
    <col min="13595" max="13595" width="3.42578125" style="1" customWidth="1"/>
    <col min="13596" max="13596" width="7.85546875" style="1" customWidth="1"/>
    <col min="13597" max="13598" width="6.85546875" style="1" customWidth="1"/>
    <col min="13599" max="13599" width="6.7109375" style="1" customWidth="1"/>
    <col min="13600" max="13600" width="6.42578125" style="1" customWidth="1"/>
    <col min="13601" max="13601" width="14.140625" style="1" customWidth="1"/>
    <col min="13602" max="13602" width="10.5703125" style="1" customWidth="1"/>
    <col min="13603" max="13603" width="11.7109375" style="1" customWidth="1"/>
    <col min="13604" max="13608" width="0" style="1" hidden="1" customWidth="1"/>
    <col min="13609" max="13627" width="0.85546875" style="1"/>
    <col min="13628" max="13629" width="0" style="1" hidden="1" customWidth="1"/>
    <col min="13630" max="13824" width="0.85546875" style="1"/>
    <col min="13825" max="13825" width="3.42578125" style="1" customWidth="1"/>
    <col min="13826" max="13826" width="10" style="1" customWidth="1"/>
    <col min="13827" max="13827" width="20.5703125" style="1" customWidth="1"/>
    <col min="13828" max="13828" width="4.28515625" style="1" customWidth="1"/>
    <col min="13829" max="13829" width="3.28515625" style="1" customWidth="1"/>
    <col min="13830" max="13830" width="5.7109375" style="1" customWidth="1"/>
    <col min="13831" max="13832" width="4.28515625" style="1" customWidth="1"/>
    <col min="13833" max="13833" width="3.5703125" style="1" customWidth="1"/>
    <col min="13834" max="13836" width="3.42578125" style="1" customWidth="1"/>
    <col min="13837" max="13837" width="4.42578125" style="1" customWidth="1"/>
    <col min="13838" max="13838" width="3.42578125" style="1" customWidth="1"/>
    <col min="13839" max="13839" width="3.28515625" style="1" customWidth="1"/>
    <col min="13840" max="13840" width="5.5703125" style="1" customWidth="1"/>
    <col min="13841" max="13842" width="3.5703125" style="1" customWidth="1"/>
    <col min="13843" max="13844" width="3.42578125" style="1" customWidth="1"/>
    <col min="13845" max="13845" width="5.140625" style="1" customWidth="1"/>
    <col min="13846" max="13846" width="4.28515625" style="1" customWidth="1"/>
    <col min="13847" max="13847" width="4.140625" style="1" customWidth="1"/>
    <col min="13848" max="13848" width="4.28515625" style="1" customWidth="1"/>
    <col min="13849" max="13849" width="4.42578125" style="1" customWidth="1"/>
    <col min="13850" max="13850" width="3.7109375" style="1" customWidth="1"/>
    <col min="13851" max="13851" width="3.42578125" style="1" customWidth="1"/>
    <col min="13852" max="13852" width="7.85546875" style="1" customWidth="1"/>
    <col min="13853" max="13854" width="6.85546875" style="1" customWidth="1"/>
    <col min="13855" max="13855" width="6.7109375" style="1" customWidth="1"/>
    <col min="13856" max="13856" width="6.42578125" style="1" customWidth="1"/>
    <col min="13857" max="13857" width="14.140625" style="1" customWidth="1"/>
    <col min="13858" max="13858" width="10.5703125" style="1" customWidth="1"/>
    <col min="13859" max="13859" width="11.7109375" style="1" customWidth="1"/>
    <col min="13860" max="13864" width="0" style="1" hidden="1" customWidth="1"/>
    <col min="13865" max="13883" width="0.85546875" style="1"/>
    <col min="13884" max="13885" width="0" style="1" hidden="1" customWidth="1"/>
    <col min="13886" max="14080" width="0.85546875" style="1"/>
    <col min="14081" max="14081" width="3.42578125" style="1" customWidth="1"/>
    <col min="14082" max="14082" width="10" style="1" customWidth="1"/>
    <col min="14083" max="14083" width="20.5703125" style="1" customWidth="1"/>
    <col min="14084" max="14084" width="4.28515625" style="1" customWidth="1"/>
    <col min="14085" max="14085" width="3.28515625" style="1" customWidth="1"/>
    <col min="14086" max="14086" width="5.7109375" style="1" customWidth="1"/>
    <col min="14087" max="14088" width="4.28515625" style="1" customWidth="1"/>
    <col min="14089" max="14089" width="3.5703125" style="1" customWidth="1"/>
    <col min="14090" max="14092" width="3.42578125" style="1" customWidth="1"/>
    <col min="14093" max="14093" width="4.42578125" style="1" customWidth="1"/>
    <col min="14094" max="14094" width="3.42578125" style="1" customWidth="1"/>
    <col min="14095" max="14095" width="3.28515625" style="1" customWidth="1"/>
    <col min="14096" max="14096" width="5.5703125" style="1" customWidth="1"/>
    <col min="14097" max="14098" width="3.5703125" style="1" customWidth="1"/>
    <col min="14099" max="14100" width="3.42578125" style="1" customWidth="1"/>
    <col min="14101" max="14101" width="5.140625" style="1" customWidth="1"/>
    <col min="14102" max="14102" width="4.28515625" style="1" customWidth="1"/>
    <col min="14103" max="14103" width="4.140625" style="1" customWidth="1"/>
    <col min="14104" max="14104" width="4.28515625" style="1" customWidth="1"/>
    <col min="14105" max="14105" width="4.42578125" style="1" customWidth="1"/>
    <col min="14106" max="14106" width="3.7109375" style="1" customWidth="1"/>
    <col min="14107" max="14107" width="3.42578125" style="1" customWidth="1"/>
    <col min="14108" max="14108" width="7.85546875" style="1" customWidth="1"/>
    <col min="14109" max="14110" width="6.85546875" style="1" customWidth="1"/>
    <col min="14111" max="14111" width="6.7109375" style="1" customWidth="1"/>
    <col min="14112" max="14112" width="6.42578125" style="1" customWidth="1"/>
    <col min="14113" max="14113" width="14.140625" style="1" customWidth="1"/>
    <col min="14114" max="14114" width="10.5703125" style="1" customWidth="1"/>
    <col min="14115" max="14115" width="11.7109375" style="1" customWidth="1"/>
    <col min="14116" max="14120" width="0" style="1" hidden="1" customWidth="1"/>
    <col min="14121" max="14139" width="0.85546875" style="1"/>
    <col min="14140" max="14141" width="0" style="1" hidden="1" customWidth="1"/>
    <col min="14142" max="14336" width="0.85546875" style="1"/>
    <col min="14337" max="14337" width="3.42578125" style="1" customWidth="1"/>
    <col min="14338" max="14338" width="10" style="1" customWidth="1"/>
    <col min="14339" max="14339" width="20.5703125" style="1" customWidth="1"/>
    <col min="14340" max="14340" width="4.28515625" style="1" customWidth="1"/>
    <col min="14341" max="14341" width="3.28515625" style="1" customWidth="1"/>
    <col min="14342" max="14342" width="5.7109375" style="1" customWidth="1"/>
    <col min="14343" max="14344" width="4.28515625" style="1" customWidth="1"/>
    <col min="14345" max="14345" width="3.5703125" style="1" customWidth="1"/>
    <col min="14346" max="14348" width="3.42578125" style="1" customWidth="1"/>
    <col min="14349" max="14349" width="4.42578125" style="1" customWidth="1"/>
    <col min="14350" max="14350" width="3.42578125" style="1" customWidth="1"/>
    <col min="14351" max="14351" width="3.28515625" style="1" customWidth="1"/>
    <col min="14352" max="14352" width="5.5703125" style="1" customWidth="1"/>
    <col min="14353" max="14354" width="3.5703125" style="1" customWidth="1"/>
    <col min="14355" max="14356" width="3.42578125" style="1" customWidth="1"/>
    <col min="14357" max="14357" width="5.140625" style="1" customWidth="1"/>
    <col min="14358" max="14358" width="4.28515625" style="1" customWidth="1"/>
    <col min="14359" max="14359" width="4.140625" style="1" customWidth="1"/>
    <col min="14360" max="14360" width="4.28515625" style="1" customWidth="1"/>
    <col min="14361" max="14361" width="4.42578125" style="1" customWidth="1"/>
    <col min="14362" max="14362" width="3.7109375" style="1" customWidth="1"/>
    <col min="14363" max="14363" width="3.42578125" style="1" customWidth="1"/>
    <col min="14364" max="14364" width="7.85546875" style="1" customWidth="1"/>
    <col min="14365" max="14366" width="6.85546875" style="1" customWidth="1"/>
    <col min="14367" max="14367" width="6.7109375" style="1" customWidth="1"/>
    <col min="14368" max="14368" width="6.42578125" style="1" customWidth="1"/>
    <col min="14369" max="14369" width="14.140625" style="1" customWidth="1"/>
    <col min="14370" max="14370" width="10.5703125" style="1" customWidth="1"/>
    <col min="14371" max="14371" width="11.7109375" style="1" customWidth="1"/>
    <col min="14372" max="14376" width="0" style="1" hidden="1" customWidth="1"/>
    <col min="14377" max="14395" width="0.85546875" style="1"/>
    <col min="14396" max="14397" width="0" style="1" hidden="1" customWidth="1"/>
    <col min="14398" max="14592" width="0.85546875" style="1"/>
    <col min="14593" max="14593" width="3.42578125" style="1" customWidth="1"/>
    <col min="14594" max="14594" width="10" style="1" customWidth="1"/>
    <col min="14595" max="14595" width="20.5703125" style="1" customWidth="1"/>
    <col min="14596" max="14596" width="4.28515625" style="1" customWidth="1"/>
    <col min="14597" max="14597" width="3.28515625" style="1" customWidth="1"/>
    <col min="14598" max="14598" width="5.7109375" style="1" customWidth="1"/>
    <col min="14599" max="14600" width="4.28515625" style="1" customWidth="1"/>
    <col min="14601" max="14601" width="3.5703125" style="1" customWidth="1"/>
    <col min="14602" max="14604" width="3.42578125" style="1" customWidth="1"/>
    <col min="14605" max="14605" width="4.42578125" style="1" customWidth="1"/>
    <col min="14606" max="14606" width="3.42578125" style="1" customWidth="1"/>
    <col min="14607" max="14607" width="3.28515625" style="1" customWidth="1"/>
    <col min="14608" max="14608" width="5.5703125" style="1" customWidth="1"/>
    <col min="14609" max="14610" width="3.5703125" style="1" customWidth="1"/>
    <col min="14611" max="14612" width="3.42578125" style="1" customWidth="1"/>
    <col min="14613" max="14613" width="5.140625" style="1" customWidth="1"/>
    <col min="14614" max="14614" width="4.28515625" style="1" customWidth="1"/>
    <col min="14615" max="14615" width="4.140625" style="1" customWidth="1"/>
    <col min="14616" max="14616" width="4.28515625" style="1" customWidth="1"/>
    <col min="14617" max="14617" width="4.42578125" style="1" customWidth="1"/>
    <col min="14618" max="14618" width="3.7109375" style="1" customWidth="1"/>
    <col min="14619" max="14619" width="3.42578125" style="1" customWidth="1"/>
    <col min="14620" max="14620" width="7.85546875" style="1" customWidth="1"/>
    <col min="14621" max="14622" width="6.85546875" style="1" customWidth="1"/>
    <col min="14623" max="14623" width="6.7109375" style="1" customWidth="1"/>
    <col min="14624" max="14624" width="6.42578125" style="1" customWidth="1"/>
    <col min="14625" max="14625" width="14.140625" style="1" customWidth="1"/>
    <col min="14626" max="14626" width="10.5703125" style="1" customWidth="1"/>
    <col min="14627" max="14627" width="11.7109375" style="1" customWidth="1"/>
    <col min="14628" max="14632" width="0" style="1" hidden="1" customWidth="1"/>
    <col min="14633" max="14651" width="0.85546875" style="1"/>
    <col min="14652" max="14653" width="0" style="1" hidden="1" customWidth="1"/>
    <col min="14654" max="14848" width="0.85546875" style="1"/>
    <col min="14849" max="14849" width="3.42578125" style="1" customWidth="1"/>
    <col min="14850" max="14850" width="10" style="1" customWidth="1"/>
    <col min="14851" max="14851" width="20.5703125" style="1" customWidth="1"/>
    <col min="14852" max="14852" width="4.28515625" style="1" customWidth="1"/>
    <col min="14853" max="14853" width="3.28515625" style="1" customWidth="1"/>
    <col min="14854" max="14854" width="5.7109375" style="1" customWidth="1"/>
    <col min="14855" max="14856" width="4.28515625" style="1" customWidth="1"/>
    <col min="14857" max="14857" width="3.5703125" style="1" customWidth="1"/>
    <col min="14858" max="14860" width="3.42578125" style="1" customWidth="1"/>
    <col min="14861" max="14861" width="4.42578125" style="1" customWidth="1"/>
    <col min="14862" max="14862" width="3.42578125" style="1" customWidth="1"/>
    <col min="14863" max="14863" width="3.28515625" style="1" customWidth="1"/>
    <col min="14864" max="14864" width="5.5703125" style="1" customWidth="1"/>
    <col min="14865" max="14866" width="3.5703125" style="1" customWidth="1"/>
    <col min="14867" max="14868" width="3.42578125" style="1" customWidth="1"/>
    <col min="14869" max="14869" width="5.140625" style="1" customWidth="1"/>
    <col min="14870" max="14870" width="4.28515625" style="1" customWidth="1"/>
    <col min="14871" max="14871" width="4.140625" style="1" customWidth="1"/>
    <col min="14872" max="14872" width="4.28515625" style="1" customWidth="1"/>
    <col min="14873" max="14873" width="4.42578125" style="1" customWidth="1"/>
    <col min="14874" max="14874" width="3.7109375" style="1" customWidth="1"/>
    <col min="14875" max="14875" width="3.42578125" style="1" customWidth="1"/>
    <col min="14876" max="14876" width="7.85546875" style="1" customWidth="1"/>
    <col min="14877" max="14878" width="6.85546875" style="1" customWidth="1"/>
    <col min="14879" max="14879" width="6.7109375" style="1" customWidth="1"/>
    <col min="14880" max="14880" width="6.42578125" style="1" customWidth="1"/>
    <col min="14881" max="14881" width="14.140625" style="1" customWidth="1"/>
    <col min="14882" max="14882" width="10.5703125" style="1" customWidth="1"/>
    <col min="14883" max="14883" width="11.7109375" style="1" customWidth="1"/>
    <col min="14884" max="14888" width="0" style="1" hidden="1" customWidth="1"/>
    <col min="14889" max="14907" width="0.85546875" style="1"/>
    <col min="14908" max="14909" width="0" style="1" hidden="1" customWidth="1"/>
    <col min="14910" max="15104" width="0.85546875" style="1"/>
    <col min="15105" max="15105" width="3.42578125" style="1" customWidth="1"/>
    <col min="15106" max="15106" width="10" style="1" customWidth="1"/>
    <col min="15107" max="15107" width="20.5703125" style="1" customWidth="1"/>
    <col min="15108" max="15108" width="4.28515625" style="1" customWidth="1"/>
    <col min="15109" max="15109" width="3.28515625" style="1" customWidth="1"/>
    <col min="15110" max="15110" width="5.7109375" style="1" customWidth="1"/>
    <col min="15111" max="15112" width="4.28515625" style="1" customWidth="1"/>
    <col min="15113" max="15113" width="3.5703125" style="1" customWidth="1"/>
    <col min="15114" max="15116" width="3.42578125" style="1" customWidth="1"/>
    <col min="15117" max="15117" width="4.42578125" style="1" customWidth="1"/>
    <col min="15118" max="15118" width="3.42578125" style="1" customWidth="1"/>
    <col min="15119" max="15119" width="3.28515625" style="1" customWidth="1"/>
    <col min="15120" max="15120" width="5.5703125" style="1" customWidth="1"/>
    <col min="15121" max="15122" width="3.5703125" style="1" customWidth="1"/>
    <col min="15123" max="15124" width="3.42578125" style="1" customWidth="1"/>
    <col min="15125" max="15125" width="5.140625" style="1" customWidth="1"/>
    <col min="15126" max="15126" width="4.28515625" style="1" customWidth="1"/>
    <col min="15127" max="15127" width="4.140625" style="1" customWidth="1"/>
    <col min="15128" max="15128" width="4.28515625" style="1" customWidth="1"/>
    <col min="15129" max="15129" width="4.42578125" style="1" customWidth="1"/>
    <col min="15130" max="15130" width="3.7109375" style="1" customWidth="1"/>
    <col min="15131" max="15131" width="3.42578125" style="1" customWidth="1"/>
    <col min="15132" max="15132" width="7.85546875" style="1" customWidth="1"/>
    <col min="15133" max="15134" width="6.85546875" style="1" customWidth="1"/>
    <col min="15135" max="15135" width="6.7109375" style="1" customWidth="1"/>
    <col min="15136" max="15136" width="6.42578125" style="1" customWidth="1"/>
    <col min="15137" max="15137" width="14.140625" style="1" customWidth="1"/>
    <col min="15138" max="15138" width="10.5703125" style="1" customWidth="1"/>
    <col min="15139" max="15139" width="11.7109375" style="1" customWidth="1"/>
    <col min="15140" max="15144" width="0" style="1" hidden="1" customWidth="1"/>
    <col min="15145" max="15163" width="0.85546875" style="1"/>
    <col min="15164" max="15165" width="0" style="1" hidden="1" customWidth="1"/>
    <col min="15166" max="15360" width="0.85546875" style="1"/>
    <col min="15361" max="15361" width="3.42578125" style="1" customWidth="1"/>
    <col min="15362" max="15362" width="10" style="1" customWidth="1"/>
    <col min="15363" max="15363" width="20.5703125" style="1" customWidth="1"/>
    <col min="15364" max="15364" width="4.28515625" style="1" customWidth="1"/>
    <col min="15365" max="15365" width="3.28515625" style="1" customWidth="1"/>
    <col min="15366" max="15366" width="5.7109375" style="1" customWidth="1"/>
    <col min="15367" max="15368" width="4.28515625" style="1" customWidth="1"/>
    <col min="15369" max="15369" width="3.5703125" style="1" customWidth="1"/>
    <col min="15370" max="15372" width="3.42578125" style="1" customWidth="1"/>
    <col min="15373" max="15373" width="4.42578125" style="1" customWidth="1"/>
    <col min="15374" max="15374" width="3.42578125" style="1" customWidth="1"/>
    <col min="15375" max="15375" width="3.28515625" style="1" customWidth="1"/>
    <col min="15376" max="15376" width="5.5703125" style="1" customWidth="1"/>
    <col min="15377" max="15378" width="3.5703125" style="1" customWidth="1"/>
    <col min="15379" max="15380" width="3.42578125" style="1" customWidth="1"/>
    <col min="15381" max="15381" width="5.140625" style="1" customWidth="1"/>
    <col min="15382" max="15382" width="4.28515625" style="1" customWidth="1"/>
    <col min="15383" max="15383" width="4.140625" style="1" customWidth="1"/>
    <col min="15384" max="15384" width="4.28515625" style="1" customWidth="1"/>
    <col min="15385" max="15385" width="4.42578125" style="1" customWidth="1"/>
    <col min="15386" max="15386" width="3.7109375" style="1" customWidth="1"/>
    <col min="15387" max="15387" width="3.42578125" style="1" customWidth="1"/>
    <col min="15388" max="15388" width="7.85546875" style="1" customWidth="1"/>
    <col min="15389" max="15390" width="6.85546875" style="1" customWidth="1"/>
    <col min="15391" max="15391" width="6.7109375" style="1" customWidth="1"/>
    <col min="15392" max="15392" width="6.42578125" style="1" customWidth="1"/>
    <col min="15393" max="15393" width="14.140625" style="1" customWidth="1"/>
    <col min="15394" max="15394" width="10.5703125" style="1" customWidth="1"/>
    <col min="15395" max="15395" width="11.7109375" style="1" customWidth="1"/>
    <col min="15396" max="15400" width="0" style="1" hidden="1" customWidth="1"/>
    <col min="15401" max="15419" width="0.85546875" style="1"/>
    <col min="15420" max="15421" width="0" style="1" hidden="1" customWidth="1"/>
    <col min="15422" max="15616" width="0.85546875" style="1"/>
    <col min="15617" max="15617" width="3.42578125" style="1" customWidth="1"/>
    <col min="15618" max="15618" width="10" style="1" customWidth="1"/>
    <col min="15619" max="15619" width="20.5703125" style="1" customWidth="1"/>
    <col min="15620" max="15620" width="4.28515625" style="1" customWidth="1"/>
    <col min="15621" max="15621" width="3.28515625" style="1" customWidth="1"/>
    <col min="15622" max="15622" width="5.7109375" style="1" customWidth="1"/>
    <col min="15623" max="15624" width="4.28515625" style="1" customWidth="1"/>
    <col min="15625" max="15625" width="3.5703125" style="1" customWidth="1"/>
    <col min="15626" max="15628" width="3.42578125" style="1" customWidth="1"/>
    <col min="15629" max="15629" width="4.42578125" style="1" customWidth="1"/>
    <col min="15630" max="15630" width="3.42578125" style="1" customWidth="1"/>
    <col min="15631" max="15631" width="3.28515625" style="1" customWidth="1"/>
    <col min="15632" max="15632" width="5.5703125" style="1" customWidth="1"/>
    <col min="15633" max="15634" width="3.5703125" style="1" customWidth="1"/>
    <col min="15635" max="15636" width="3.42578125" style="1" customWidth="1"/>
    <col min="15637" max="15637" width="5.140625" style="1" customWidth="1"/>
    <col min="15638" max="15638" width="4.28515625" style="1" customWidth="1"/>
    <col min="15639" max="15639" width="4.140625" style="1" customWidth="1"/>
    <col min="15640" max="15640" width="4.28515625" style="1" customWidth="1"/>
    <col min="15641" max="15641" width="4.42578125" style="1" customWidth="1"/>
    <col min="15642" max="15642" width="3.7109375" style="1" customWidth="1"/>
    <col min="15643" max="15643" width="3.42578125" style="1" customWidth="1"/>
    <col min="15644" max="15644" width="7.85546875" style="1" customWidth="1"/>
    <col min="15645" max="15646" width="6.85546875" style="1" customWidth="1"/>
    <col min="15647" max="15647" width="6.7109375" style="1" customWidth="1"/>
    <col min="15648" max="15648" width="6.42578125" style="1" customWidth="1"/>
    <col min="15649" max="15649" width="14.140625" style="1" customWidth="1"/>
    <col min="15650" max="15650" width="10.5703125" style="1" customWidth="1"/>
    <col min="15651" max="15651" width="11.7109375" style="1" customWidth="1"/>
    <col min="15652" max="15656" width="0" style="1" hidden="1" customWidth="1"/>
    <col min="15657" max="15675" width="0.85546875" style="1"/>
    <col min="15676" max="15677" width="0" style="1" hidden="1" customWidth="1"/>
    <col min="15678" max="15872" width="0.85546875" style="1"/>
    <col min="15873" max="15873" width="3.42578125" style="1" customWidth="1"/>
    <col min="15874" max="15874" width="10" style="1" customWidth="1"/>
    <col min="15875" max="15875" width="20.5703125" style="1" customWidth="1"/>
    <col min="15876" max="15876" width="4.28515625" style="1" customWidth="1"/>
    <col min="15877" max="15877" width="3.28515625" style="1" customWidth="1"/>
    <col min="15878" max="15878" width="5.7109375" style="1" customWidth="1"/>
    <col min="15879" max="15880" width="4.28515625" style="1" customWidth="1"/>
    <col min="15881" max="15881" width="3.5703125" style="1" customWidth="1"/>
    <col min="15882" max="15884" width="3.42578125" style="1" customWidth="1"/>
    <col min="15885" max="15885" width="4.42578125" style="1" customWidth="1"/>
    <col min="15886" max="15886" width="3.42578125" style="1" customWidth="1"/>
    <col min="15887" max="15887" width="3.28515625" style="1" customWidth="1"/>
    <col min="15888" max="15888" width="5.5703125" style="1" customWidth="1"/>
    <col min="15889" max="15890" width="3.5703125" style="1" customWidth="1"/>
    <col min="15891" max="15892" width="3.42578125" style="1" customWidth="1"/>
    <col min="15893" max="15893" width="5.140625" style="1" customWidth="1"/>
    <col min="15894" max="15894" width="4.28515625" style="1" customWidth="1"/>
    <col min="15895" max="15895" width="4.140625" style="1" customWidth="1"/>
    <col min="15896" max="15896" width="4.28515625" style="1" customWidth="1"/>
    <col min="15897" max="15897" width="4.42578125" style="1" customWidth="1"/>
    <col min="15898" max="15898" width="3.7109375" style="1" customWidth="1"/>
    <col min="15899" max="15899" width="3.42578125" style="1" customWidth="1"/>
    <col min="15900" max="15900" width="7.85546875" style="1" customWidth="1"/>
    <col min="15901" max="15902" width="6.85546875" style="1" customWidth="1"/>
    <col min="15903" max="15903" width="6.7109375" style="1" customWidth="1"/>
    <col min="15904" max="15904" width="6.42578125" style="1" customWidth="1"/>
    <col min="15905" max="15905" width="14.140625" style="1" customWidth="1"/>
    <col min="15906" max="15906" width="10.5703125" style="1" customWidth="1"/>
    <col min="15907" max="15907" width="11.7109375" style="1" customWidth="1"/>
    <col min="15908" max="15912" width="0" style="1" hidden="1" customWidth="1"/>
    <col min="15913" max="15931" width="0.85546875" style="1"/>
    <col min="15932" max="15933" width="0" style="1" hidden="1" customWidth="1"/>
    <col min="15934" max="16128" width="0.85546875" style="1"/>
    <col min="16129" max="16129" width="3.42578125" style="1" customWidth="1"/>
    <col min="16130" max="16130" width="10" style="1" customWidth="1"/>
    <col min="16131" max="16131" width="20.5703125" style="1" customWidth="1"/>
    <col min="16132" max="16132" width="4.28515625" style="1" customWidth="1"/>
    <col min="16133" max="16133" width="3.28515625" style="1" customWidth="1"/>
    <col min="16134" max="16134" width="5.7109375" style="1" customWidth="1"/>
    <col min="16135" max="16136" width="4.28515625" style="1" customWidth="1"/>
    <col min="16137" max="16137" width="3.5703125" style="1" customWidth="1"/>
    <col min="16138" max="16140" width="3.42578125" style="1" customWidth="1"/>
    <col min="16141" max="16141" width="4.42578125" style="1" customWidth="1"/>
    <col min="16142" max="16142" width="3.42578125" style="1" customWidth="1"/>
    <col min="16143" max="16143" width="3.28515625" style="1" customWidth="1"/>
    <col min="16144" max="16144" width="5.5703125" style="1" customWidth="1"/>
    <col min="16145" max="16146" width="3.5703125" style="1" customWidth="1"/>
    <col min="16147" max="16148" width="3.42578125" style="1" customWidth="1"/>
    <col min="16149" max="16149" width="5.140625" style="1" customWidth="1"/>
    <col min="16150" max="16150" width="4.28515625" style="1" customWidth="1"/>
    <col min="16151" max="16151" width="4.140625" style="1" customWidth="1"/>
    <col min="16152" max="16152" width="4.28515625" style="1" customWidth="1"/>
    <col min="16153" max="16153" width="4.42578125" style="1" customWidth="1"/>
    <col min="16154" max="16154" width="3.7109375" style="1" customWidth="1"/>
    <col min="16155" max="16155" width="3.42578125" style="1" customWidth="1"/>
    <col min="16156" max="16156" width="7.85546875" style="1" customWidth="1"/>
    <col min="16157" max="16158" width="6.85546875" style="1" customWidth="1"/>
    <col min="16159" max="16159" width="6.7109375" style="1" customWidth="1"/>
    <col min="16160" max="16160" width="6.42578125" style="1" customWidth="1"/>
    <col min="16161" max="16161" width="14.140625" style="1" customWidth="1"/>
    <col min="16162" max="16162" width="10.5703125" style="1" customWidth="1"/>
    <col min="16163" max="16163" width="11.7109375" style="1" customWidth="1"/>
    <col min="16164" max="16168" width="0" style="1" hidden="1" customWidth="1"/>
    <col min="16169" max="16187" width="0.85546875" style="1"/>
    <col min="16188" max="16189" width="0" style="1" hidden="1" customWidth="1"/>
    <col min="16190" max="16384" width="0.85546875" style="1"/>
  </cols>
  <sheetData>
    <row r="1" spans="1:61" ht="12" customHeight="1" x14ac:dyDescent="0.2">
      <c r="AI1" s="2" t="s">
        <v>0</v>
      </c>
      <c r="AJ1" s="1" t="s">
        <v>1</v>
      </c>
      <c r="AK1" s="3">
        <f>AJ18+AJ38+AJ61+AJ62+AJ92</f>
        <v>4.8611111111111112E-2</v>
      </c>
      <c r="AL1" s="3" t="s">
        <v>2</v>
      </c>
      <c r="AM1" s="4">
        <f>AJ13+AJ14+AJ32+AJ33+AJ79+AJ80+AJ81+AJ121+AJ122+AJ146+AJ147+AJ160+AJ161+AJ162+AJ163</f>
        <v>0.81805555555555554</v>
      </c>
      <c r="AN1" s="4">
        <v>0</v>
      </c>
    </row>
    <row r="2" spans="1:61" ht="16.5" customHeight="1" x14ac:dyDescent="0.2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1" t="s">
        <v>4</v>
      </c>
      <c r="AK2" s="3">
        <f>AJ19+AJ20+AJ39+AJ63+AJ64+AJ93+AJ94+AJ95+AJ96+AJ97+AJ98</f>
        <v>1.2534722222222223</v>
      </c>
      <c r="AL2" s="3" t="s">
        <v>5</v>
      </c>
      <c r="AM2" s="4">
        <f>AJ34+AJ57+AJ58+AJ82+AJ83+AJ84+AJ123+AJ124+AJ125+AJ126+AJ127+AJ148+AJ164+AJ165</f>
        <v>0.29722222222222222</v>
      </c>
      <c r="AN2" s="7"/>
    </row>
    <row r="3" spans="1:61" ht="13.5" customHeight="1" x14ac:dyDescent="0.2">
      <c r="AJ3" s="1" t="s">
        <v>6</v>
      </c>
      <c r="AK3" s="8">
        <f>AJ10+AJ40+AJ41+AJ42+AJ43+AJ44+AJ45+AJ46+AJ47+AJ65+AJ66+AJ67+AJ99+AJ139+AJ140+AJ141+AJ142+AJ143</f>
        <v>1.4618055555555556</v>
      </c>
      <c r="AL3" s="3" t="s">
        <v>7</v>
      </c>
      <c r="AM3" s="4">
        <f>AJ35+AJ36+AJ85+AJ86+AJ128+AJ129+AJ130+AJ131+AJ132+AJ149</f>
        <v>5.9722222222222225E-2</v>
      </c>
      <c r="AN3" s="4"/>
    </row>
    <row r="4" spans="1:61" s="11" customFormat="1" ht="51.75" customHeight="1" x14ac:dyDescent="0.2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10" t="s">
        <v>16</v>
      </c>
      <c r="J4" s="10"/>
      <c r="K4" s="10"/>
      <c r="L4" s="10"/>
      <c r="M4" s="10"/>
      <c r="N4" s="10"/>
      <c r="O4" s="10"/>
      <c r="P4" s="10"/>
      <c r="Q4" s="10" t="s"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9" t="s">
        <v>18</v>
      </c>
      <c r="AD4" s="9" t="s">
        <v>19</v>
      </c>
      <c r="AE4" s="9" t="s">
        <v>20</v>
      </c>
      <c r="AF4" s="9" t="s">
        <v>21</v>
      </c>
      <c r="AG4" s="9" t="s">
        <v>22</v>
      </c>
      <c r="AH4" s="9" t="s">
        <v>23</v>
      </c>
      <c r="AI4" s="9" t="s">
        <v>24</v>
      </c>
      <c r="AJ4" s="11" t="s">
        <v>25</v>
      </c>
      <c r="AK4" s="8">
        <f>AJ21+AJ48+AJ68+AJ69+AJ70+AJ71+AJ72+AJ100+AJ101+AJ102+AJ103+AJ104+AJ144</f>
        <v>0.85347222222222219</v>
      </c>
      <c r="AL4" s="8" t="s">
        <v>26</v>
      </c>
      <c r="AM4" s="8">
        <f>AJ15+AJ87+AJ88+AJ89+AJ133+AJ134+AJ150+AJ151</f>
        <v>0.45555555555555555</v>
      </c>
      <c r="AN4" s="8"/>
    </row>
    <row r="5" spans="1:61" s="11" customFormat="1" ht="51.75" customHeight="1" x14ac:dyDescent="0.2">
      <c r="A5" s="9"/>
      <c r="B5" s="9"/>
      <c r="C5" s="9"/>
      <c r="D5" s="9"/>
      <c r="E5" s="9"/>
      <c r="F5" s="9"/>
      <c r="G5" s="9"/>
      <c r="H5" s="9"/>
      <c r="I5" s="10" t="s">
        <v>27</v>
      </c>
      <c r="J5" s="10"/>
      <c r="K5" s="10"/>
      <c r="L5" s="10"/>
      <c r="M5" s="10"/>
      <c r="N5" s="9" t="s">
        <v>28</v>
      </c>
      <c r="O5" s="9" t="s">
        <v>29</v>
      </c>
      <c r="P5" s="9" t="s">
        <v>30</v>
      </c>
      <c r="Q5" s="10" t="s">
        <v>27</v>
      </c>
      <c r="R5" s="10"/>
      <c r="S5" s="10"/>
      <c r="T5" s="10"/>
      <c r="U5" s="10"/>
      <c r="V5" s="10"/>
      <c r="W5" s="10"/>
      <c r="X5" s="10"/>
      <c r="Y5" s="10"/>
      <c r="Z5" s="9" t="s">
        <v>28</v>
      </c>
      <c r="AA5" s="9" t="s">
        <v>29</v>
      </c>
      <c r="AB5" s="9" t="s">
        <v>31</v>
      </c>
      <c r="AC5" s="9"/>
      <c r="AD5" s="9"/>
      <c r="AE5" s="9"/>
      <c r="AF5" s="9"/>
      <c r="AG5" s="9"/>
      <c r="AH5" s="9"/>
      <c r="AI5" s="9"/>
      <c r="AJ5" s="11" t="s">
        <v>32</v>
      </c>
      <c r="AK5" s="8">
        <f>AJ12+AJ11+AJ22+AJ23+AJ24+AJ25+AJ49+AJ50+AJ73+AJ105+AJ106+AJ107+AJ154</f>
        <v>0.48194444444444451</v>
      </c>
      <c r="AL5" s="8" t="s">
        <v>33</v>
      </c>
      <c r="AM5" s="8">
        <f>AJ16+AJ59+AJ90+AJ135+AJ136+AJ137+AJ152</f>
        <v>0.25277777777777777</v>
      </c>
      <c r="AN5" s="8"/>
    </row>
    <row r="6" spans="1:61" s="11" customFormat="1" ht="51.75" customHeight="1" x14ac:dyDescent="0.2">
      <c r="A6" s="9"/>
      <c r="B6" s="9"/>
      <c r="C6" s="9"/>
      <c r="D6" s="9"/>
      <c r="E6" s="9"/>
      <c r="F6" s="9"/>
      <c r="G6" s="9"/>
      <c r="H6" s="9"/>
      <c r="I6" s="12" t="s">
        <v>34</v>
      </c>
      <c r="J6" s="12"/>
      <c r="K6" s="12" t="s">
        <v>35</v>
      </c>
      <c r="L6" s="12"/>
      <c r="M6" s="9" t="s">
        <v>36</v>
      </c>
      <c r="N6" s="9"/>
      <c r="O6" s="9"/>
      <c r="P6" s="9"/>
      <c r="Q6" s="12" t="s">
        <v>34</v>
      </c>
      <c r="R6" s="12"/>
      <c r="S6" s="12" t="s">
        <v>35</v>
      </c>
      <c r="T6" s="12"/>
      <c r="U6" s="9" t="s">
        <v>36</v>
      </c>
      <c r="V6" s="9" t="s">
        <v>37</v>
      </c>
      <c r="W6" s="9" t="s">
        <v>38</v>
      </c>
      <c r="X6" s="9" t="s">
        <v>39</v>
      </c>
      <c r="Y6" s="9" t="s">
        <v>40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1" t="s">
        <v>41</v>
      </c>
      <c r="AK6" s="8">
        <f>AJ26+AJ27+AJ28+AJ51+AJ52+AJ74+AJ75+AJ76+AJ108+AJ109+AJ110+AJ111+AJ112+AJ113+AJ114+AJ115+AJ155+AJ156+AJ157+AJ158</f>
        <v>0.49861111111111112</v>
      </c>
      <c r="AL6" s="8"/>
    </row>
    <row r="7" spans="1:61" s="11" customFormat="1" ht="45.75" customHeight="1" x14ac:dyDescent="0.2">
      <c r="A7" s="9"/>
      <c r="B7" s="9"/>
      <c r="C7" s="9"/>
      <c r="D7" s="9"/>
      <c r="E7" s="9"/>
      <c r="F7" s="9"/>
      <c r="G7" s="9"/>
      <c r="H7" s="9"/>
      <c r="I7" s="13" t="s">
        <v>42</v>
      </c>
      <c r="J7" s="13" t="s">
        <v>43</v>
      </c>
      <c r="K7" s="13" t="s">
        <v>42</v>
      </c>
      <c r="L7" s="13" t="s">
        <v>43</v>
      </c>
      <c r="M7" s="9"/>
      <c r="N7" s="9"/>
      <c r="O7" s="9"/>
      <c r="P7" s="9"/>
      <c r="Q7" s="13" t="s">
        <v>42</v>
      </c>
      <c r="R7" s="13" t="s">
        <v>43</v>
      </c>
      <c r="S7" s="13" t="s">
        <v>42</v>
      </c>
      <c r="T7" s="13" t="s">
        <v>43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1" t="s">
        <v>44</v>
      </c>
      <c r="AK7" s="8">
        <f>AJ29+AJ30+AJ31+AJ53+AJ54+AJ55+AJ56+AJ77+AJ78+AJ116+AJ117+AJ118+AJ119+AJ120+AJ145+AJ159</f>
        <v>0.51111111111111107</v>
      </c>
      <c r="AL7" s="8"/>
    </row>
    <row r="8" spans="1:61" s="11" customFormat="1" ht="11.25" customHeight="1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K8" s="8"/>
    </row>
    <row r="9" spans="1:61" s="11" customFormat="1" ht="22.5" customHeight="1" x14ac:dyDescent="0.2">
      <c r="A9" s="15" t="s">
        <v>45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K9" s="8"/>
    </row>
    <row r="10" spans="1:61" s="11" customFormat="1" ht="22.5" customHeight="1" x14ac:dyDescent="0.2">
      <c r="A10" s="16" t="s">
        <v>46</v>
      </c>
      <c r="B10" s="17" t="s">
        <v>47</v>
      </c>
      <c r="C10" s="17" t="s">
        <v>48</v>
      </c>
      <c r="D10" s="17" t="s">
        <v>49</v>
      </c>
      <c r="E10" s="17">
        <v>6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9</v>
      </c>
      <c r="N10" s="17">
        <v>1</v>
      </c>
      <c r="O10" s="17">
        <v>1</v>
      </c>
      <c r="P10" s="17">
        <f t="shared" ref="P10:P16" si="0">I10+J10+K10+L10+M10+N10+O10</f>
        <v>11</v>
      </c>
      <c r="Q10" s="17">
        <v>0</v>
      </c>
      <c r="R10" s="17">
        <v>0</v>
      </c>
      <c r="S10" s="17">
        <v>0</v>
      </c>
      <c r="T10" s="17">
        <v>0</v>
      </c>
      <c r="U10" s="17">
        <v>1251</v>
      </c>
      <c r="V10" s="17">
        <v>0</v>
      </c>
      <c r="W10" s="17">
        <v>0</v>
      </c>
      <c r="X10" s="17">
        <v>0</v>
      </c>
      <c r="Y10" s="17">
        <f t="shared" ref="Y10:Y16" si="1">SUM(Q10:U10)</f>
        <v>1251</v>
      </c>
      <c r="Z10" s="17">
        <v>1</v>
      </c>
      <c r="AA10" s="17">
        <v>0</v>
      </c>
      <c r="AB10" s="17">
        <f t="shared" ref="AB10:AB16" si="2">Y10+Z10+AA10</f>
        <v>1252</v>
      </c>
      <c r="AC10" s="18" t="s">
        <v>50</v>
      </c>
      <c r="AD10" s="18" t="s">
        <v>51</v>
      </c>
      <c r="AE10" s="18" t="s">
        <v>51</v>
      </c>
      <c r="AF10" s="18">
        <v>0.26041666666666669</v>
      </c>
      <c r="AG10" s="19">
        <v>262</v>
      </c>
      <c r="AH10" s="17" t="s">
        <v>52</v>
      </c>
      <c r="AI10" s="20" t="s">
        <v>53</v>
      </c>
      <c r="AJ10" s="8">
        <f>IF(F10=1,AF10,0)</f>
        <v>0</v>
      </c>
      <c r="AK10" s="8"/>
    </row>
    <row r="11" spans="1:61" s="22" customFormat="1" ht="22.5" customHeight="1" x14ac:dyDescent="0.2">
      <c r="A11" s="19">
        <f t="shared" ref="A11:A16" si="3">A10+1</f>
        <v>2</v>
      </c>
      <c r="B11" s="17" t="s">
        <v>47</v>
      </c>
      <c r="C11" s="17" t="s">
        <v>54</v>
      </c>
      <c r="D11" s="17" t="s">
        <v>49</v>
      </c>
      <c r="E11" s="17">
        <v>10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21">
        <v>5</v>
      </c>
      <c r="N11" s="21">
        <v>1</v>
      </c>
      <c r="O11" s="21">
        <v>1</v>
      </c>
      <c r="P11" s="17">
        <f t="shared" si="0"/>
        <v>7</v>
      </c>
      <c r="Q11" s="17">
        <v>0</v>
      </c>
      <c r="R11" s="17">
        <v>0</v>
      </c>
      <c r="S11" s="17">
        <v>0</v>
      </c>
      <c r="T11" s="17">
        <v>0</v>
      </c>
      <c r="U11" s="17">
        <v>542</v>
      </c>
      <c r="V11" s="17">
        <v>0</v>
      </c>
      <c r="W11" s="17">
        <v>0</v>
      </c>
      <c r="X11" s="17">
        <v>0</v>
      </c>
      <c r="Y11" s="17">
        <f t="shared" si="1"/>
        <v>542</v>
      </c>
      <c r="Z11" s="17">
        <v>1</v>
      </c>
      <c r="AA11" s="17">
        <v>1</v>
      </c>
      <c r="AB11" s="17">
        <f t="shared" si="2"/>
        <v>544</v>
      </c>
      <c r="AC11" s="18" t="s">
        <v>55</v>
      </c>
      <c r="AD11" s="18" t="s">
        <v>56</v>
      </c>
      <c r="AE11" s="18" t="s">
        <v>56</v>
      </c>
      <c r="AF11" s="18">
        <v>4.8611111111111112E-2</v>
      </c>
      <c r="AG11" s="17">
        <v>319</v>
      </c>
      <c r="AH11" s="17" t="s">
        <v>52</v>
      </c>
      <c r="AI11" s="20" t="s">
        <v>57</v>
      </c>
      <c r="AJ11" s="8">
        <f t="shared" ref="AJ11:AJ16" si="4">IF(F11=1,AF11,0)</f>
        <v>4.8611111111111112E-2</v>
      </c>
      <c r="AK11" s="3"/>
      <c r="BH11" s="23">
        <v>-3</v>
      </c>
      <c r="BI11" s="23" t="s">
        <v>58</v>
      </c>
    </row>
    <row r="12" spans="1:61" s="22" customFormat="1" ht="22.5" customHeight="1" x14ac:dyDescent="0.2">
      <c r="A12" s="19">
        <f t="shared" si="3"/>
        <v>3</v>
      </c>
      <c r="B12" s="17" t="s">
        <v>47</v>
      </c>
      <c r="C12" s="17" t="s">
        <v>59</v>
      </c>
      <c r="D12" s="17" t="s">
        <v>49</v>
      </c>
      <c r="E12" s="17">
        <v>6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13</v>
      </c>
      <c r="N12" s="17">
        <v>1</v>
      </c>
      <c r="O12" s="17">
        <v>1</v>
      </c>
      <c r="P12" s="17">
        <f t="shared" si="0"/>
        <v>15</v>
      </c>
      <c r="Q12" s="17">
        <v>0</v>
      </c>
      <c r="R12" s="17">
        <v>0</v>
      </c>
      <c r="S12" s="17">
        <v>0</v>
      </c>
      <c r="T12" s="17">
        <v>0</v>
      </c>
      <c r="U12" s="17">
        <v>1256</v>
      </c>
      <c r="V12" s="17">
        <v>0</v>
      </c>
      <c r="W12" s="17">
        <v>0</v>
      </c>
      <c r="X12" s="17">
        <v>0</v>
      </c>
      <c r="Y12" s="17">
        <f t="shared" si="1"/>
        <v>1256</v>
      </c>
      <c r="Z12" s="17">
        <v>1</v>
      </c>
      <c r="AA12" s="17">
        <v>1</v>
      </c>
      <c r="AB12" s="17">
        <f t="shared" si="2"/>
        <v>1258</v>
      </c>
      <c r="AC12" s="18" t="s">
        <v>60</v>
      </c>
      <c r="AD12" s="18" t="s">
        <v>61</v>
      </c>
      <c r="AE12" s="18" t="s">
        <v>61</v>
      </c>
      <c r="AF12" s="18">
        <v>0.25</v>
      </c>
      <c r="AG12" s="17">
        <v>1048</v>
      </c>
      <c r="AH12" s="17" t="s">
        <v>52</v>
      </c>
      <c r="AI12" s="20" t="s">
        <v>62</v>
      </c>
      <c r="AJ12" s="8">
        <f t="shared" si="4"/>
        <v>0</v>
      </c>
      <c r="AK12" s="3"/>
      <c r="BH12" s="23">
        <v>-3</v>
      </c>
      <c r="BI12" s="23" t="s">
        <v>58</v>
      </c>
    </row>
    <row r="13" spans="1:61" s="22" customFormat="1" ht="22.5" customHeight="1" x14ac:dyDescent="0.2">
      <c r="A13" s="19">
        <f t="shared" si="3"/>
        <v>4</v>
      </c>
      <c r="B13" s="17" t="s">
        <v>47</v>
      </c>
      <c r="C13" s="17" t="s">
        <v>63</v>
      </c>
      <c r="D13" s="17" t="s">
        <v>49</v>
      </c>
      <c r="E13" s="17">
        <v>10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1</v>
      </c>
      <c r="N13" s="17">
        <v>1</v>
      </c>
      <c r="O13" s="17">
        <v>1</v>
      </c>
      <c r="P13" s="17">
        <f t="shared" si="0"/>
        <v>3</v>
      </c>
      <c r="Q13" s="17">
        <v>0</v>
      </c>
      <c r="R13" s="17">
        <v>0</v>
      </c>
      <c r="S13" s="17">
        <v>0</v>
      </c>
      <c r="T13" s="17">
        <v>0</v>
      </c>
      <c r="U13" s="17">
        <v>52</v>
      </c>
      <c r="V13" s="17">
        <v>0</v>
      </c>
      <c r="W13" s="17">
        <v>0</v>
      </c>
      <c r="X13" s="17">
        <v>0</v>
      </c>
      <c r="Y13" s="17">
        <f t="shared" si="1"/>
        <v>52</v>
      </c>
      <c r="Z13" s="17">
        <v>1</v>
      </c>
      <c r="AA13" s="17">
        <v>1</v>
      </c>
      <c r="AB13" s="17">
        <f t="shared" si="2"/>
        <v>54</v>
      </c>
      <c r="AC13" s="18" t="s">
        <v>64</v>
      </c>
      <c r="AD13" s="18" t="s">
        <v>64</v>
      </c>
      <c r="AE13" s="18" t="s">
        <v>65</v>
      </c>
      <c r="AF13" s="18">
        <v>0.82986111111111116</v>
      </c>
      <c r="AG13" s="17">
        <v>56</v>
      </c>
      <c r="AH13" s="17" t="s">
        <v>52</v>
      </c>
      <c r="AI13" s="20" t="s">
        <v>66</v>
      </c>
      <c r="AJ13" s="8">
        <f t="shared" si="4"/>
        <v>0</v>
      </c>
      <c r="AK13" s="3"/>
      <c r="BH13" s="23">
        <v>-3</v>
      </c>
      <c r="BI13" s="23" t="s">
        <v>58</v>
      </c>
    </row>
    <row r="14" spans="1:61" s="22" customFormat="1" ht="22.5" customHeight="1" x14ac:dyDescent="0.2">
      <c r="A14" s="19">
        <f t="shared" si="3"/>
        <v>5</v>
      </c>
      <c r="B14" s="17" t="s">
        <v>47</v>
      </c>
      <c r="C14" s="17" t="s">
        <v>67</v>
      </c>
      <c r="D14" s="17" t="s">
        <v>49</v>
      </c>
      <c r="E14" s="17">
        <v>6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6</v>
      </c>
      <c r="N14" s="17">
        <v>1</v>
      </c>
      <c r="O14" s="17">
        <v>1</v>
      </c>
      <c r="P14" s="17">
        <f t="shared" si="0"/>
        <v>8</v>
      </c>
      <c r="Q14" s="17">
        <v>0</v>
      </c>
      <c r="R14" s="17">
        <v>0</v>
      </c>
      <c r="S14" s="17">
        <v>0</v>
      </c>
      <c r="T14" s="17">
        <v>0</v>
      </c>
      <c r="U14" s="17">
        <v>18</v>
      </c>
      <c r="V14" s="17">
        <v>0</v>
      </c>
      <c r="W14" s="17">
        <v>0</v>
      </c>
      <c r="X14" s="17">
        <v>0</v>
      </c>
      <c r="Y14" s="17">
        <f t="shared" si="1"/>
        <v>18</v>
      </c>
      <c r="Z14" s="17">
        <v>1</v>
      </c>
      <c r="AA14" s="17">
        <v>1</v>
      </c>
      <c r="AB14" s="17">
        <f t="shared" si="2"/>
        <v>20</v>
      </c>
      <c r="AC14" s="18" t="s">
        <v>68</v>
      </c>
      <c r="AD14" s="18" t="s">
        <v>69</v>
      </c>
      <c r="AE14" s="18" t="s">
        <v>69</v>
      </c>
      <c r="AF14" s="18">
        <v>6.25E-2</v>
      </c>
      <c r="AG14" s="17">
        <v>92</v>
      </c>
      <c r="AH14" s="17" t="s">
        <v>52</v>
      </c>
      <c r="AI14" s="20" t="s">
        <v>70</v>
      </c>
      <c r="AJ14" s="8">
        <f t="shared" si="4"/>
        <v>0</v>
      </c>
      <c r="AK14" s="3"/>
    </row>
    <row r="15" spans="1:61" s="22" customFormat="1" ht="22.5" customHeight="1" x14ac:dyDescent="0.2">
      <c r="A15" s="19">
        <f t="shared" si="3"/>
        <v>6</v>
      </c>
      <c r="B15" s="17" t="s">
        <v>47</v>
      </c>
      <c r="C15" s="17" t="s">
        <v>63</v>
      </c>
      <c r="D15" s="17" t="s">
        <v>49</v>
      </c>
      <c r="E15" s="17">
        <v>10</v>
      </c>
      <c r="F15" s="17">
        <v>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1</v>
      </c>
      <c r="O15" s="17">
        <v>1</v>
      </c>
      <c r="P15" s="17">
        <f t="shared" si="0"/>
        <v>3</v>
      </c>
      <c r="Q15" s="17">
        <v>0</v>
      </c>
      <c r="R15" s="17">
        <v>0</v>
      </c>
      <c r="S15" s="17">
        <v>0</v>
      </c>
      <c r="T15" s="17">
        <v>0</v>
      </c>
      <c r="U15" s="17">
        <v>52</v>
      </c>
      <c r="V15" s="17">
        <v>0</v>
      </c>
      <c r="W15" s="17">
        <v>0</v>
      </c>
      <c r="X15" s="17">
        <v>0</v>
      </c>
      <c r="Y15" s="17">
        <f t="shared" si="1"/>
        <v>52</v>
      </c>
      <c r="Z15" s="17">
        <v>1</v>
      </c>
      <c r="AA15" s="17">
        <v>1</v>
      </c>
      <c r="AB15" s="17">
        <f t="shared" si="2"/>
        <v>54</v>
      </c>
      <c r="AC15" s="18" t="s">
        <v>71</v>
      </c>
      <c r="AD15" s="18" t="s">
        <v>72</v>
      </c>
      <c r="AE15" s="18" t="s">
        <v>72</v>
      </c>
      <c r="AF15" s="18">
        <v>0.39444444444444443</v>
      </c>
      <c r="AG15" s="17">
        <v>241</v>
      </c>
      <c r="AH15" s="17" t="s">
        <v>52</v>
      </c>
      <c r="AI15" s="20" t="s">
        <v>73</v>
      </c>
      <c r="AJ15" s="8">
        <f t="shared" si="4"/>
        <v>0.39444444444444443</v>
      </c>
      <c r="AK15" s="3"/>
      <c r="BH15" s="24">
        <v>-40</v>
      </c>
      <c r="BI15" s="24" t="s">
        <v>58</v>
      </c>
    </row>
    <row r="16" spans="1:61" s="22" customFormat="1" ht="22.5" customHeight="1" x14ac:dyDescent="0.2">
      <c r="A16" s="19">
        <f t="shared" si="3"/>
        <v>7</v>
      </c>
      <c r="B16" s="17" t="s">
        <v>47</v>
      </c>
      <c r="C16" s="17" t="s">
        <v>54</v>
      </c>
      <c r="D16" s="17" t="s">
        <v>49</v>
      </c>
      <c r="E16" s="17">
        <v>10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21">
        <v>5</v>
      </c>
      <c r="N16" s="21">
        <v>1</v>
      </c>
      <c r="O16" s="21">
        <v>1</v>
      </c>
      <c r="P16" s="17">
        <f t="shared" si="0"/>
        <v>7</v>
      </c>
      <c r="Q16" s="17">
        <v>0</v>
      </c>
      <c r="R16" s="17">
        <v>0</v>
      </c>
      <c r="S16" s="17">
        <v>0</v>
      </c>
      <c r="T16" s="17">
        <v>0</v>
      </c>
      <c r="U16" s="17">
        <v>582</v>
      </c>
      <c r="V16" s="17">
        <v>0</v>
      </c>
      <c r="W16" s="17">
        <v>0</v>
      </c>
      <c r="X16" s="17">
        <v>0</v>
      </c>
      <c r="Y16" s="17">
        <f t="shared" si="1"/>
        <v>582</v>
      </c>
      <c r="Z16" s="17">
        <v>1</v>
      </c>
      <c r="AA16" s="17">
        <v>1</v>
      </c>
      <c r="AB16" s="17">
        <f t="shared" si="2"/>
        <v>584</v>
      </c>
      <c r="AC16" s="18" t="s">
        <v>74</v>
      </c>
      <c r="AD16" s="18" t="s">
        <v>75</v>
      </c>
      <c r="AE16" s="18" t="s">
        <v>75</v>
      </c>
      <c r="AF16" s="18">
        <v>8.1944444444444445E-2</v>
      </c>
      <c r="AG16" s="17">
        <v>489</v>
      </c>
      <c r="AH16" s="17" t="s">
        <v>52</v>
      </c>
      <c r="AI16" s="20" t="s">
        <v>76</v>
      </c>
      <c r="AJ16" s="8">
        <f t="shared" si="4"/>
        <v>8.1944444444444445E-2</v>
      </c>
      <c r="AK16" s="3"/>
    </row>
    <row r="17" spans="1:61" s="11" customFormat="1" ht="22.5" customHeight="1" x14ac:dyDescent="0.2">
      <c r="A17" s="15" t="s">
        <v>77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8"/>
      <c r="AK17" s="8"/>
    </row>
    <row r="18" spans="1:61" s="22" customFormat="1" ht="22.5" customHeight="1" x14ac:dyDescent="0.2">
      <c r="A18" s="16" t="s">
        <v>46</v>
      </c>
      <c r="B18" s="17" t="s">
        <v>78</v>
      </c>
      <c r="C18" s="17" t="s">
        <v>79</v>
      </c>
      <c r="D18" s="17" t="s">
        <v>49</v>
      </c>
      <c r="E18" s="17">
        <v>110</v>
      </c>
      <c r="F18" s="17">
        <v>1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1</v>
      </c>
      <c r="AA18" s="17">
        <v>0</v>
      </c>
      <c r="AB18" s="17">
        <v>1</v>
      </c>
      <c r="AC18" s="20" t="s">
        <v>80</v>
      </c>
      <c r="AD18" s="20" t="s">
        <v>80</v>
      </c>
      <c r="AE18" s="20" t="s">
        <v>81</v>
      </c>
      <c r="AF18" s="18">
        <v>0</v>
      </c>
      <c r="AG18" s="17">
        <v>0</v>
      </c>
      <c r="AH18" s="17" t="s">
        <v>82</v>
      </c>
      <c r="AI18" s="20"/>
      <c r="AJ18" s="8">
        <f t="shared" ref="AJ18:AJ36" si="5">IF(F18=1,AF18,0)</f>
        <v>0</v>
      </c>
      <c r="AK18" s="3"/>
    </row>
    <row r="19" spans="1:61" s="22" customFormat="1" ht="22.5" customHeight="1" x14ac:dyDescent="0.2">
      <c r="A19" s="16" t="s">
        <v>83</v>
      </c>
      <c r="B19" s="17" t="s">
        <v>78</v>
      </c>
      <c r="C19" s="17" t="s">
        <v>84</v>
      </c>
      <c r="D19" s="17" t="s">
        <v>49</v>
      </c>
      <c r="E19" s="17">
        <v>110</v>
      </c>
      <c r="F19" s="17">
        <v>1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1</v>
      </c>
      <c r="AA19" s="17">
        <v>0</v>
      </c>
      <c r="AB19" s="17">
        <v>1</v>
      </c>
      <c r="AC19" s="20" t="s">
        <v>85</v>
      </c>
      <c r="AD19" s="20" t="s">
        <v>85</v>
      </c>
      <c r="AE19" s="20" t="s">
        <v>85</v>
      </c>
      <c r="AF19" s="18">
        <v>0</v>
      </c>
      <c r="AG19" s="17">
        <v>0</v>
      </c>
      <c r="AH19" s="17" t="s">
        <v>82</v>
      </c>
      <c r="AI19" s="20"/>
      <c r="AJ19" s="8">
        <f t="shared" si="5"/>
        <v>0</v>
      </c>
      <c r="AK19" s="3"/>
    </row>
    <row r="20" spans="1:61" s="22" customFormat="1" ht="22.5" customHeight="1" x14ac:dyDescent="0.2">
      <c r="A20" s="16" t="s">
        <v>86</v>
      </c>
      <c r="B20" s="17" t="s">
        <v>78</v>
      </c>
      <c r="C20" s="17" t="s">
        <v>87</v>
      </c>
      <c r="D20" s="17" t="s">
        <v>49</v>
      </c>
      <c r="E20" s="17">
        <v>20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242</v>
      </c>
      <c r="N20" s="17">
        <v>0</v>
      </c>
      <c r="O20" s="17">
        <v>0</v>
      </c>
      <c r="P20" s="17">
        <v>243</v>
      </c>
      <c r="Q20" s="17">
        <v>0</v>
      </c>
      <c r="R20" s="17">
        <v>0</v>
      </c>
      <c r="S20" s="17">
        <v>1</v>
      </c>
      <c r="T20" s="17">
        <v>0</v>
      </c>
      <c r="U20" s="17">
        <v>242</v>
      </c>
      <c r="V20" s="17">
        <v>243</v>
      </c>
      <c r="W20" s="17">
        <v>0</v>
      </c>
      <c r="X20" s="17">
        <v>0</v>
      </c>
      <c r="Y20" s="17">
        <v>243</v>
      </c>
      <c r="Z20" s="17">
        <v>1</v>
      </c>
      <c r="AA20" s="17">
        <v>0</v>
      </c>
      <c r="AB20" s="17">
        <v>244</v>
      </c>
      <c r="AC20" s="20" t="s">
        <v>88</v>
      </c>
      <c r="AD20" s="20" t="s">
        <v>89</v>
      </c>
      <c r="AE20" s="20" t="s">
        <v>90</v>
      </c>
      <c r="AF20" s="18">
        <v>0.4513888888888889</v>
      </c>
      <c r="AG20" s="17">
        <v>260</v>
      </c>
      <c r="AH20" s="17" t="s">
        <v>82</v>
      </c>
      <c r="AI20" s="20"/>
      <c r="AJ20" s="8">
        <f t="shared" si="5"/>
        <v>0.4513888888888889</v>
      </c>
      <c r="AK20" s="3"/>
    </row>
    <row r="21" spans="1:61" s="22" customFormat="1" ht="22.5" customHeight="1" x14ac:dyDescent="0.2">
      <c r="A21" s="16" t="s">
        <v>91</v>
      </c>
      <c r="B21" s="17" t="s">
        <v>78</v>
      </c>
      <c r="C21" s="17" t="s">
        <v>87</v>
      </c>
      <c r="D21" s="17" t="s">
        <v>49</v>
      </c>
      <c r="E21" s="17">
        <v>20</v>
      </c>
      <c r="F21" s="17">
        <v>1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0</v>
      </c>
      <c r="M21" s="17">
        <v>242</v>
      </c>
      <c r="N21" s="17">
        <v>0</v>
      </c>
      <c r="O21" s="17">
        <v>0</v>
      </c>
      <c r="P21" s="17">
        <v>243</v>
      </c>
      <c r="Q21" s="17">
        <v>0</v>
      </c>
      <c r="R21" s="17">
        <v>0</v>
      </c>
      <c r="S21" s="17">
        <v>1</v>
      </c>
      <c r="T21" s="17">
        <v>0</v>
      </c>
      <c r="U21" s="17">
        <v>242</v>
      </c>
      <c r="V21" s="17">
        <v>243</v>
      </c>
      <c r="W21" s="17">
        <v>0</v>
      </c>
      <c r="X21" s="17">
        <v>0</v>
      </c>
      <c r="Y21" s="17">
        <v>243</v>
      </c>
      <c r="Z21" s="17">
        <v>1</v>
      </c>
      <c r="AA21" s="17">
        <v>0</v>
      </c>
      <c r="AB21" s="17">
        <v>244</v>
      </c>
      <c r="AC21" s="20" t="s">
        <v>92</v>
      </c>
      <c r="AD21" s="20" t="s">
        <v>93</v>
      </c>
      <c r="AE21" s="20" t="s">
        <v>93</v>
      </c>
      <c r="AF21" s="18">
        <v>4.8611111111111112E-2</v>
      </c>
      <c r="AG21" s="17">
        <v>248</v>
      </c>
      <c r="AH21" s="17" t="s">
        <v>82</v>
      </c>
      <c r="AI21" s="20"/>
      <c r="AJ21" s="8">
        <f t="shared" si="5"/>
        <v>4.8611111111111112E-2</v>
      </c>
      <c r="AK21" s="3"/>
    </row>
    <row r="22" spans="1:61" s="22" customFormat="1" ht="22.5" customHeight="1" x14ac:dyDescent="0.2">
      <c r="A22" s="16" t="s">
        <v>94</v>
      </c>
      <c r="B22" s="17" t="s">
        <v>78</v>
      </c>
      <c r="C22" s="17" t="s">
        <v>95</v>
      </c>
      <c r="D22" s="17" t="s">
        <v>96</v>
      </c>
      <c r="E22" s="17">
        <v>20</v>
      </c>
      <c r="F22" s="17">
        <v>1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53</v>
      </c>
      <c r="N22" s="17">
        <v>0</v>
      </c>
      <c r="O22" s="17">
        <v>0</v>
      </c>
      <c r="P22" s="17">
        <v>53</v>
      </c>
      <c r="Q22" s="17">
        <v>0</v>
      </c>
      <c r="R22" s="17">
        <v>0</v>
      </c>
      <c r="S22" s="17">
        <v>0</v>
      </c>
      <c r="T22" s="17">
        <v>0</v>
      </c>
      <c r="U22" s="17">
        <v>53</v>
      </c>
      <c r="V22" s="17">
        <v>53</v>
      </c>
      <c r="W22" s="17">
        <v>0</v>
      </c>
      <c r="X22" s="17">
        <v>0</v>
      </c>
      <c r="Y22" s="17">
        <v>53</v>
      </c>
      <c r="Z22" s="17">
        <v>1</v>
      </c>
      <c r="AA22" s="17">
        <v>0</v>
      </c>
      <c r="AB22" s="17">
        <v>54</v>
      </c>
      <c r="AC22" s="20" t="s">
        <v>97</v>
      </c>
      <c r="AD22" s="20" t="s">
        <v>98</v>
      </c>
      <c r="AE22" s="20" t="s">
        <v>98</v>
      </c>
      <c r="AF22" s="18">
        <v>3.4722222222222224E-2</v>
      </c>
      <c r="AG22" s="17">
        <v>72</v>
      </c>
      <c r="AH22" s="17" t="s">
        <v>82</v>
      </c>
      <c r="AI22" s="20"/>
      <c r="AJ22" s="8">
        <f>IF(F22=1,AF22,0)</f>
        <v>3.4722222222222224E-2</v>
      </c>
      <c r="AK22" s="3"/>
      <c r="BH22" s="25"/>
      <c r="BI22" s="26"/>
    </row>
    <row r="23" spans="1:61" s="22" customFormat="1" ht="22.5" customHeight="1" x14ac:dyDescent="0.2">
      <c r="A23" s="16" t="s">
        <v>99</v>
      </c>
      <c r="B23" s="17" t="s">
        <v>78</v>
      </c>
      <c r="C23" s="17" t="s">
        <v>84</v>
      </c>
      <c r="D23" s="17" t="s">
        <v>49</v>
      </c>
      <c r="E23" s="17">
        <v>110</v>
      </c>
      <c r="F23" s="17">
        <v>1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1</v>
      </c>
      <c r="AA23" s="17">
        <v>0</v>
      </c>
      <c r="AB23" s="17">
        <v>1</v>
      </c>
      <c r="AC23" s="20" t="s">
        <v>100</v>
      </c>
      <c r="AD23" s="20" t="s">
        <v>100</v>
      </c>
      <c r="AE23" s="20" t="s">
        <v>100</v>
      </c>
      <c r="AF23" s="18">
        <v>0</v>
      </c>
      <c r="AG23" s="17">
        <v>0</v>
      </c>
      <c r="AH23" s="17" t="s">
        <v>82</v>
      </c>
      <c r="AI23" s="20"/>
      <c r="AJ23" s="8">
        <f t="shared" si="5"/>
        <v>0</v>
      </c>
      <c r="AK23" s="3"/>
      <c r="BH23" s="27">
        <v>-5</v>
      </c>
      <c r="BI23" s="28" t="s">
        <v>101</v>
      </c>
    </row>
    <row r="24" spans="1:61" s="22" customFormat="1" ht="22.5" customHeight="1" x14ac:dyDescent="0.2">
      <c r="A24" s="16" t="s">
        <v>102</v>
      </c>
      <c r="B24" s="17" t="s">
        <v>78</v>
      </c>
      <c r="C24" s="17" t="s">
        <v>103</v>
      </c>
      <c r="D24" s="17" t="s">
        <v>96</v>
      </c>
      <c r="E24" s="17">
        <v>20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44</v>
      </c>
      <c r="N24" s="17">
        <v>0</v>
      </c>
      <c r="O24" s="17">
        <v>0</v>
      </c>
      <c r="P24" s="17">
        <v>44</v>
      </c>
      <c r="Q24" s="17">
        <v>0</v>
      </c>
      <c r="R24" s="17">
        <v>0</v>
      </c>
      <c r="S24" s="17">
        <v>0</v>
      </c>
      <c r="T24" s="17">
        <v>0</v>
      </c>
      <c r="U24" s="17">
        <v>44</v>
      </c>
      <c r="V24" s="17">
        <v>44</v>
      </c>
      <c r="W24" s="17">
        <v>0</v>
      </c>
      <c r="X24" s="17">
        <v>0</v>
      </c>
      <c r="Y24" s="17">
        <v>44</v>
      </c>
      <c r="Z24" s="17">
        <v>1</v>
      </c>
      <c r="AA24" s="17">
        <v>0</v>
      </c>
      <c r="AB24" s="17">
        <v>45</v>
      </c>
      <c r="AC24" s="20" t="s">
        <v>104</v>
      </c>
      <c r="AD24" s="20" t="s">
        <v>105</v>
      </c>
      <c r="AE24" s="20" t="s">
        <v>105</v>
      </c>
      <c r="AF24" s="18">
        <v>2.0833333333333332E-2</v>
      </c>
      <c r="AG24" s="17">
        <v>76</v>
      </c>
      <c r="AH24" s="17" t="s">
        <v>82</v>
      </c>
      <c r="AI24" s="20"/>
      <c r="AJ24" s="8">
        <f t="shared" si="5"/>
        <v>2.0833333333333332E-2</v>
      </c>
      <c r="AK24" s="3"/>
    </row>
    <row r="25" spans="1:61" s="22" customFormat="1" ht="22.5" customHeight="1" x14ac:dyDescent="0.2">
      <c r="A25" s="16" t="s">
        <v>106</v>
      </c>
      <c r="B25" s="17" t="s">
        <v>78</v>
      </c>
      <c r="C25" s="17" t="s">
        <v>107</v>
      </c>
      <c r="D25" s="17" t="s">
        <v>96</v>
      </c>
      <c r="E25" s="17">
        <v>20</v>
      </c>
      <c r="F25" s="17">
        <v>1</v>
      </c>
      <c r="G25" s="17">
        <v>0</v>
      </c>
      <c r="H25" s="17">
        <v>0</v>
      </c>
      <c r="I25" s="17">
        <v>0</v>
      </c>
      <c r="J25" s="17">
        <v>0</v>
      </c>
      <c r="K25" s="17">
        <v>2</v>
      </c>
      <c r="L25" s="17">
        <v>0</v>
      </c>
      <c r="M25" s="17">
        <v>205</v>
      </c>
      <c r="N25" s="17">
        <v>0</v>
      </c>
      <c r="O25" s="17">
        <v>0</v>
      </c>
      <c r="P25" s="17">
        <v>207</v>
      </c>
      <c r="Q25" s="17">
        <v>0</v>
      </c>
      <c r="R25" s="17">
        <v>0</v>
      </c>
      <c r="S25" s="17">
        <v>2</v>
      </c>
      <c r="T25" s="17">
        <v>0</v>
      </c>
      <c r="U25" s="17">
        <v>205</v>
      </c>
      <c r="V25" s="17">
        <v>205</v>
      </c>
      <c r="W25" s="17">
        <v>0</v>
      </c>
      <c r="X25" s="17">
        <v>0</v>
      </c>
      <c r="Y25" s="17">
        <v>207</v>
      </c>
      <c r="Z25" s="17">
        <v>1</v>
      </c>
      <c r="AA25" s="17">
        <v>0</v>
      </c>
      <c r="AB25" s="17">
        <v>208</v>
      </c>
      <c r="AC25" s="20" t="s">
        <v>108</v>
      </c>
      <c r="AD25" s="20" t="s">
        <v>109</v>
      </c>
      <c r="AE25" s="20" t="s">
        <v>109</v>
      </c>
      <c r="AF25" s="18">
        <v>4.7222222222222221E-2</v>
      </c>
      <c r="AG25" s="17">
        <v>224</v>
      </c>
      <c r="AH25" s="17" t="s">
        <v>82</v>
      </c>
      <c r="AI25" s="20"/>
      <c r="AJ25" s="8">
        <f t="shared" si="5"/>
        <v>4.7222222222222221E-2</v>
      </c>
      <c r="AK25" s="3"/>
    </row>
    <row r="26" spans="1:61" s="22" customFormat="1" ht="22.5" customHeight="1" x14ac:dyDescent="0.2">
      <c r="A26" s="16" t="s">
        <v>110</v>
      </c>
      <c r="B26" s="17" t="s">
        <v>78</v>
      </c>
      <c r="C26" s="17" t="s">
        <v>103</v>
      </c>
      <c r="D26" s="17" t="s">
        <v>49</v>
      </c>
      <c r="E26" s="17">
        <v>20</v>
      </c>
      <c r="F26" s="17">
        <v>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44</v>
      </c>
      <c r="N26" s="17">
        <v>0</v>
      </c>
      <c r="O26" s="17">
        <v>0</v>
      </c>
      <c r="P26" s="17">
        <v>44</v>
      </c>
      <c r="Q26" s="17">
        <v>0</v>
      </c>
      <c r="R26" s="17">
        <v>0</v>
      </c>
      <c r="S26" s="17">
        <v>0</v>
      </c>
      <c r="T26" s="17">
        <v>0</v>
      </c>
      <c r="U26" s="17">
        <v>44</v>
      </c>
      <c r="V26" s="17">
        <v>44</v>
      </c>
      <c r="W26" s="17">
        <v>0</v>
      </c>
      <c r="X26" s="17">
        <v>0</v>
      </c>
      <c r="Y26" s="17">
        <v>44</v>
      </c>
      <c r="Z26" s="17">
        <v>1</v>
      </c>
      <c r="AA26" s="17">
        <v>0</v>
      </c>
      <c r="AB26" s="17">
        <v>45</v>
      </c>
      <c r="AC26" s="20" t="s">
        <v>111</v>
      </c>
      <c r="AD26" s="20" t="s">
        <v>112</v>
      </c>
      <c r="AE26" s="20" t="s">
        <v>112</v>
      </c>
      <c r="AF26" s="18">
        <v>2.9166666666666664E-2</v>
      </c>
      <c r="AG26" s="19">
        <v>64</v>
      </c>
      <c r="AH26" s="17" t="s">
        <v>82</v>
      </c>
      <c r="AI26" s="20"/>
      <c r="AJ26" s="8">
        <f t="shared" si="5"/>
        <v>2.9166666666666664E-2</v>
      </c>
      <c r="AK26" s="3"/>
      <c r="BH26" s="29"/>
      <c r="BI26" s="30"/>
    </row>
    <row r="27" spans="1:61" s="22" customFormat="1" ht="22.5" customHeight="1" x14ac:dyDescent="0.2">
      <c r="A27" s="16" t="s">
        <v>113</v>
      </c>
      <c r="B27" s="17" t="s">
        <v>78</v>
      </c>
      <c r="C27" s="17" t="s">
        <v>87</v>
      </c>
      <c r="D27" s="17" t="s">
        <v>49</v>
      </c>
      <c r="E27" s="17">
        <v>20</v>
      </c>
      <c r="F27" s="17">
        <v>1</v>
      </c>
      <c r="G27" s="17">
        <v>0</v>
      </c>
      <c r="H27" s="17">
        <v>0</v>
      </c>
      <c r="I27" s="17">
        <v>0</v>
      </c>
      <c r="J27" s="17">
        <v>0</v>
      </c>
      <c r="K27" s="17">
        <v>1</v>
      </c>
      <c r="L27" s="17">
        <v>0</v>
      </c>
      <c r="M27" s="17">
        <v>242</v>
      </c>
      <c r="N27" s="17">
        <v>0</v>
      </c>
      <c r="O27" s="17">
        <v>0</v>
      </c>
      <c r="P27" s="17">
        <v>243</v>
      </c>
      <c r="Q27" s="17">
        <v>0</v>
      </c>
      <c r="R27" s="17">
        <v>0</v>
      </c>
      <c r="S27" s="17">
        <v>1</v>
      </c>
      <c r="T27" s="17">
        <v>0</v>
      </c>
      <c r="U27" s="17">
        <v>242</v>
      </c>
      <c r="V27" s="17">
        <v>243</v>
      </c>
      <c r="W27" s="17">
        <v>0</v>
      </c>
      <c r="X27" s="17">
        <v>0</v>
      </c>
      <c r="Y27" s="17">
        <v>243</v>
      </c>
      <c r="Z27" s="17">
        <v>1</v>
      </c>
      <c r="AA27" s="17">
        <v>0</v>
      </c>
      <c r="AB27" s="17">
        <v>244</v>
      </c>
      <c r="AC27" s="20" t="s">
        <v>114</v>
      </c>
      <c r="AD27" s="20" t="s">
        <v>115</v>
      </c>
      <c r="AE27" s="20" t="s">
        <v>115</v>
      </c>
      <c r="AF27" s="18">
        <v>0.11527777777777777</v>
      </c>
      <c r="AG27" s="17">
        <v>216</v>
      </c>
      <c r="AH27" s="17" t="s">
        <v>82</v>
      </c>
      <c r="AI27" s="20"/>
      <c r="AJ27" s="8">
        <f t="shared" si="5"/>
        <v>0.11527777777777777</v>
      </c>
      <c r="AK27" s="3"/>
    </row>
    <row r="28" spans="1:61" s="22" customFormat="1" ht="22.5" customHeight="1" x14ac:dyDescent="0.2">
      <c r="A28" s="16" t="s">
        <v>116</v>
      </c>
      <c r="B28" s="17" t="s">
        <v>78</v>
      </c>
      <c r="C28" s="17" t="s">
        <v>117</v>
      </c>
      <c r="D28" s="17" t="s">
        <v>49</v>
      </c>
      <c r="E28" s="17">
        <v>6</v>
      </c>
      <c r="F28" s="17">
        <v>1</v>
      </c>
      <c r="G28" s="17">
        <v>0</v>
      </c>
      <c r="H28" s="17">
        <v>0</v>
      </c>
      <c r="I28" s="17">
        <v>0</v>
      </c>
      <c r="J28" s="17">
        <v>0</v>
      </c>
      <c r="K28" s="17">
        <v>3</v>
      </c>
      <c r="L28" s="17">
        <v>0</v>
      </c>
      <c r="M28" s="17">
        <v>116</v>
      </c>
      <c r="N28" s="17">
        <v>0</v>
      </c>
      <c r="O28" s="17">
        <v>0</v>
      </c>
      <c r="P28" s="17">
        <v>119</v>
      </c>
      <c r="Q28" s="17">
        <v>0</v>
      </c>
      <c r="R28" s="17">
        <v>0</v>
      </c>
      <c r="S28" s="17">
        <v>3</v>
      </c>
      <c r="T28" s="17">
        <v>0</v>
      </c>
      <c r="U28" s="17">
        <v>142</v>
      </c>
      <c r="V28" s="17">
        <v>142</v>
      </c>
      <c r="W28" s="17">
        <v>0</v>
      </c>
      <c r="X28" s="17">
        <v>0</v>
      </c>
      <c r="Y28" s="17">
        <v>145</v>
      </c>
      <c r="Z28" s="17">
        <v>1</v>
      </c>
      <c r="AA28" s="17">
        <v>0</v>
      </c>
      <c r="AB28" s="17">
        <v>146</v>
      </c>
      <c r="AC28" s="20" t="s">
        <v>118</v>
      </c>
      <c r="AD28" s="20" t="s">
        <v>119</v>
      </c>
      <c r="AE28" s="20" t="s">
        <v>119</v>
      </c>
      <c r="AF28" s="18">
        <v>3.5416666666666666E-2</v>
      </c>
      <c r="AG28" s="17">
        <v>530</v>
      </c>
      <c r="AH28" s="17" t="s">
        <v>82</v>
      </c>
      <c r="AI28" s="20"/>
      <c r="AJ28" s="8">
        <f t="shared" si="5"/>
        <v>3.5416666666666666E-2</v>
      </c>
      <c r="AK28" s="3"/>
      <c r="BH28" s="25"/>
      <c r="BI28" s="26"/>
    </row>
    <row r="29" spans="1:61" s="22" customFormat="1" ht="22.5" customHeight="1" x14ac:dyDescent="0.2">
      <c r="A29" s="16" t="s">
        <v>120</v>
      </c>
      <c r="B29" s="17" t="s">
        <v>78</v>
      </c>
      <c r="C29" s="17" t="s">
        <v>87</v>
      </c>
      <c r="D29" s="17" t="s">
        <v>49</v>
      </c>
      <c r="E29" s="17">
        <v>20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7">
        <v>1</v>
      </c>
      <c r="L29" s="17">
        <v>0</v>
      </c>
      <c r="M29" s="17">
        <v>242</v>
      </c>
      <c r="N29" s="17">
        <v>0</v>
      </c>
      <c r="O29" s="17">
        <v>0</v>
      </c>
      <c r="P29" s="17">
        <v>243</v>
      </c>
      <c r="Q29" s="17">
        <v>0</v>
      </c>
      <c r="R29" s="17">
        <v>0</v>
      </c>
      <c r="S29" s="17">
        <v>1</v>
      </c>
      <c r="T29" s="17">
        <v>0</v>
      </c>
      <c r="U29" s="17">
        <v>242</v>
      </c>
      <c r="V29" s="17">
        <v>243</v>
      </c>
      <c r="W29" s="17">
        <v>0</v>
      </c>
      <c r="X29" s="17">
        <v>0</v>
      </c>
      <c r="Y29" s="17">
        <v>243</v>
      </c>
      <c r="Z29" s="17">
        <v>1</v>
      </c>
      <c r="AA29" s="17">
        <v>0</v>
      </c>
      <c r="AB29" s="17">
        <v>244</v>
      </c>
      <c r="AC29" s="20" t="s">
        <v>121</v>
      </c>
      <c r="AD29" s="20" t="s">
        <v>122</v>
      </c>
      <c r="AE29" s="20" t="s">
        <v>123</v>
      </c>
      <c r="AF29" s="18">
        <v>0.15833333333333333</v>
      </c>
      <c r="AG29" s="17">
        <v>203</v>
      </c>
      <c r="AH29" s="17" t="s">
        <v>82</v>
      </c>
      <c r="AI29" s="20"/>
      <c r="AJ29" s="8">
        <f t="shared" si="5"/>
        <v>0.15833333333333333</v>
      </c>
      <c r="AK29" s="3"/>
      <c r="BH29" s="31"/>
      <c r="BI29" s="31"/>
    </row>
    <row r="30" spans="1:61" s="22" customFormat="1" ht="22.5" customHeight="1" x14ac:dyDescent="0.2">
      <c r="A30" s="16" t="s">
        <v>124</v>
      </c>
      <c r="B30" s="17" t="s">
        <v>78</v>
      </c>
      <c r="C30" s="17" t="s">
        <v>125</v>
      </c>
      <c r="D30" s="17" t="s">
        <v>49</v>
      </c>
      <c r="E30" s="17">
        <v>20</v>
      </c>
      <c r="F30" s="17">
        <v>1</v>
      </c>
      <c r="G30" s="17">
        <v>0</v>
      </c>
      <c r="H30" s="17">
        <v>0</v>
      </c>
      <c r="I30" s="17">
        <v>0</v>
      </c>
      <c r="J30" s="17">
        <v>0</v>
      </c>
      <c r="K30" s="17">
        <v>2</v>
      </c>
      <c r="L30" s="17">
        <v>0</v>
      </c>
      <c r="M30" s="17">
        <v>205</v>
      </c>
      <c r="N30" s="17">
        <v>0</v>
      </c>
      <c r="O30" s="17">
        <v>0</v>
      </c>
      <c r="P30" s="17">
        <v>207</v>
      </c>
      <c r="Q30" s="17">
        <v>0</v>
      </c>
      <c r="R30" s="17">
        <v>0</v>
      </c>
      <c r="S30" s="17">
        <v>2</v>
      </c>
      <c r="T30" s="17">
        <v>0</v>
      </c>
      <c r="U30" s="17">
        <v>205</v>
      </c>
      <c r="V30" s="17">
        <v>205</v>
      </c>
      <c r="W30" s="17">
        <v>0</v>
      </c>
      <c r="X30" s="17">
        <v>0</v>
      </c>
      <c r="Y30" s="17">
        <v>207</v>
      </c>
      <c r="Z30" s="17">
        <v>1</v>
      </c>
      <c r="AA30" s="17">
        <v>0</v>
      </c>
      <c r="AB30" s="17">
        <v>208</v>
      </c>
      <c r="AC30" s="20" t="s">
        <v>126</v>
      </c>
      <c r="AD30" s="20" t="s">
        <v>127</v>
      </c>
      <c r="AE30" s="20" t="s">
        <v>127</v>
      </c>
      <c r="AF30" s="18">
        <v>2.6388888888888889E-2</v>
      </c>
      <c r="AG30" s="17">
        <v>187</v>
      </c>
      <c r="AH30" s="17" t="s">
        <v>82</v>
      </c>
      <c r="AI30" s="20"/>
      <c r="AJ30" s="8">
        <f t="shared" si="5"/>
        <v>2.6388888888888889E-2</v>
      </c>
      <c r="AK30" s="3"/>
      <c r="BH30" s="31"/>
      <c r="BI30" s="31"/>
    </row>
    <row r="31" spans="1:61" s="22" customFormat="1" ht="22.5" customHeight="1" x14ac:dyDescent="0.2">
      <c r="A31" s="16" t="s">
        <v>128</v>
      </c>
      <c r="B31" s="17" t="s">
        <v>78</v>
      </c>
      <c r="C31" s="17" t="s">
        <v>125</v>
      </c>
      <c r="D31" s="17" t="s">
        <v>49</v>
      </c>
      <c r="E31" s="17">
        <v>20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2</v>
      </c>
      <c r="L31" s="17">
        <v>0</v>
      </c>
      <c r="M31" s="17">
        <v>205</v>
      </c>
      <c r="N31" s="17">
        <v>0</v>
      </c>
      <c r="O31" s="17">
        <v>0</v>
      </c>
      <c r="P31" s="17">
        <v>207</v>
      </c>
      <c r="Q31" s="17">
        <v>0</v>
      </c>
      <c r="R31" s="17">
        <v>0</v>
      </c>
      <c r="S31" s="17">
        <v>2</v>
      </c>
      <c r="T31" s="17">
        <v>0</v>
      </c>
      <c r="U31" s="17">
        <v>205</v>
      </c>
      <c r="V31" s="17">
        <v>205</v>
      </c>
      <c r="W31" s="17">
        <v>0</v>
      </c>
      <c r="X31" s="17">
        <v>0</v>
      </c>
      <c r="Y31" s="17">
        <v>207</v>
      </c>
      <c r="Z31" s="17">
        <v>1</v>
      </c>
      <c r="AA31" s="17">
        <v>0</v>
      </c>
      <c r="AB31" s="17">
        <v>208</v>
      </c>
      <c r="AC31" s="20" t="s">
        <v>129</v>
      </c>
      <c r="AD31" s="20" t="s">
        <v>130</v>
      </c>
      <c r="AE31" s="20" t="s">
        <v>130</v>
      </c>
      <c r="AF31" s="18">
        <v>1.5972222222222224E-2</v>
      </c>
      <c r="AG31" s="17">
        <v>160</v>
      </c>
      <c r="AH31" s="17" t="s">
        <v>82</v>
      </c>
      <c r="AI31" s="20"/>
      <c r="AJ31" s="8">
        <f t="shared" si="5"/>
        <v>1.5972222222222224E-2</v>
      </c>
      <c r="AK31" s="3"/>
      <c r="BH31" s="31"/>
      <c r="BI31" s="31"/>
    </row>
    <row r="32" spans="1:61" s="22" customFormat="1" ht="22.5" customHeight="1" x14ac:dyDescent="0.2">
      <c r="A32" s="16" t="s">
        <v>131</v>
      </c>
      <c r="B32" s="17" t="s">
        <v>78</v>
      </c>
      <c r="C32" s="17" t="s">
        <v>79</v>
      </c>
      <c r="D32" s="17" t="s">
        <v>49</v>
      </c>
      <c r="E32" s="17">
        <v>110</v>
      </c>
      <c r="F32" s="17">
        <v>1</v>
      </c>
      <c r="G32" s="17">
        <v>1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1</v>
      </c>
      <c r="AA32" s="17">
        <v>0</v>
      </c>
      <c r="AB32" s="17">
        <v>0</v>
      </c>
      <c r="AC32" s="20" t="s">
        <v>132</v>
      </c>
      <c r="AD32" s="20" t="s">
        <v>132</v>
      </c>
      <c r="AE32" s="20" t="s">
        <v>132</v>
      </c>
      <c r="AF32" s="18">
        <v>0</v>
      </c>
      <c r="AG32" s="17">
        <v>0</v>
      </c>
      <c r="AH32" s="17" t="s">
        <v>82</v>
      </c>
      <c r="AI32" s="20"/>
      <c r="AJ32" s="8">
        <f t="shared" si="5"/>
        <v>0</v>
      </c>
      <c r="AK32" s="3"/>
      <c r="BH32" s="31"/>
      <c r="BI32" s="31"/>
    </row>
    <row r="33" spans="1:61" s="22" customFormat="1" ht="22.5" customHeight="1" x14ac:dyDescent="0.2">
      <c r="A33" s="16" t="s">
        <v>133</v>
      </c>
      <c r="B33" s="17" t="s">
        <v>78</v>
      </c>
      <c r="C33" s="17" t="s">
        <v>134</v>
      </c>
      <c r="D33" s="17" t="s">
        <v>49</v>
      </c>
      <c r="E33" s="17">
        <v>6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2</v>
      </c>
      <c r="L33" s="17">
        <v>0</v>
      </c>
      <c r="M33" s="17">
        <v>32</v>
      </c>
      <c r="N33" s="17">
        <v>0</v>
      </c>
      <c r="O33" s="17">
        <v>0</v>
      </c>
      <c r="P33" s="17">
        <v>34</v>
      </c>
      <c r="Q33" s="17">
        <v>0</v>
      </c>
      <c r="R33" s="17">
        <v>0</v>
      </c>
      <c r="S33" s="17">
        <v>2</v>
      </c>
      <c r="T33" s="17">
        <v>0</v>
      </c>
      <c r="U33" s="17">
        <v>32</v>
      </c>
      <c r="V33" s="17">
        <v>34</v>
      </c>
      <c r="W33" s="17">
        <v>0</v>
      </c>
      <c r="X33" s="17">
        <v>0</v>
      </c>
      <c r="Y33" s="17">
        <v>34</v>
      </c>
      <c r="Z33" s="17">
        <v>1</v>
      </c>
      <c r="AA33" s="17">
        <v>0</v>
      </c>
      <c r="AB33" s="17">
        <v>35</v>
      </c>
      <c r="AC33" s="20" t="s">
        <v>135</v>
      </c>
      <c r="AD33" s="20" t="s">
        <v>136</v>
      </c>
      <c r="AE33" s="20" t="s">
        <v>136</v>
      </c>
      <c r="AF33" s="18">
        <v>0.1423611111111111</v>
      </c>
      <c r="AG33" s="17">
        <v>63</v>
      </c>
      <c r="AH33" s="17" t="s">
        <v>82</v>
      </c>
      <c r="AI33" s="20"/>
      <c r="AJ33" s="8">
        <f t="shared" si="5"/>
        <v>0.1423611111111111</v>
      </c>
      <c r="AK33" s="3"/>
      <c r="BH33" s="31"/>
      <c r="BI33" s="31"/>
    </row>
    <row r="34" spans="1:61" s="22" customFormat="1" ht="22.5" customHeight="1" x14ac:dyDescent="0.2">
      <c r="A34" s="16" t="s">
        <v>137</v>
      </c>
      <c r="B34" s="17" t="s">
        <v>78</v>
      </c>
      <c r="C34" s="17" t="s">
        <v>138</v>
      </c>
      <c r="D34" s="17" t="s">
        <v>49</v>
      </c>
      <c r="E34" s="17">
        <v>6</v>
      </c>
      <c r="F34" s="17">
        <v>1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92</v>
      </c>
      <c r="N34" s="17">
        <v>0</v>
      </c>
      <c r="O34" s="17">
        <v>0</v>
      </c>
      <c r="P34" s="17">
        <v>92</v>
      </c>
      <c r="Q34" s="17">
        <v>0</v>
      </c>
      <c r="R34" s="17">
        <v>0</v>
      </c>
      <c r="S34" s="17">
        <v>0</v>
      </c>
      <c r="T34" s="17">
        <v>0</v>
      </c>
      <c r="U34" s="17">
        <v>92</v>
      </c>
      <c r="V34" s="17">
        <v>92</v>
      </c>
      <c r="W34" s="17">
        <v>0</v>
      </c>
      <c r="X34" s="17">
        <v>0</v>
      </c>
      <c r="Y34" s="17">
        <v>92</v>
      </c>
      <c r="Z34" s="17">
        <v>1</v>
      </c>
      <c r="AA34" s="17">
        <v>0</v>
      </c>
      <c r="AB34" s="17">
        <v>92</v>
      </c>
      <c r="AC34" s="20" t="s">
        <v>139</v>
      </c>
      <c r="AD34" s="20" t="s">
        <v>140</v>
      </c>
      <c r="AE34" s="20" t="s">
        <v>140</v>
      </c>
      <c r="AF34" s="18">
        <v>2.0833333333333332E-2</v>
      </c>
      <c r="AG34" s="17">
        <v>450</v>
      </c>
      <c r="AH34" s="17" t="s">
        <v>82</v>
      </c>
      <c r="AI34" s="20"/>
      <c r="AJ34" s="8">
        <f t="shared" si="5"/>
        <v>2.0833333333333332E-2</v>
      </c>
      <c r="AK34" s="3"/>
      <c r="BH34" s="31"/>
      <c r="BI34" s="31"/>
    </row>
    <row r="35" spans="1:61" s="22" customFormat="1" ht="22.5" customHeight="1" x14ac:dyDescent="0.2">
      <c r="A35" s="16" t="s">
        <v>141</v>
      </c>
      <c r="B35" s="17" t="s">
        <v>78</v>
      </c>
      <c r="C35" s="17" t="s">
        <v>142</v>
      </c>
      <c r="D35" s="17" t="s">
        <v>96</v>
      </c>
      <c r="E35" s="17">
        <v>20</v>
      </c>
      <c r="F35" s="17">
        <v>1</v>
      </c>
      <c r="G35" s="17">
        <v>0</v>
      </c>
      <c r="H35" s="17">
        <v>0</v>
      </c>
      <c r="I35" s="17">
        <v>0</v>
      </c>
      <c r="J35" s="17">
        <v>0</v>
      </c>
      <c r="K35" s="17">
        <v>3</v>
      </c>
      <c r="L35" s="17">
        <v>0</v>
      </c>
      <c r="M35" s="17">
        <v>43</v>
      </c>
      <c r="N35" s="17">
        <v>0</v>
      </c>
      <c r="O35" s="17">
        <v>0</v>
      </c>
      <c r="P35" s="17">
        <v>46</v>
      </c>
      <c r="Q35" s="17">
        <v>0</v>
      </c>
      <c r="R35" s="17">
        <v>0</v>
      </c>
      <c r="S35" s="17">
        <v>3</v>
      </c>
      <c r="T35" s="17">
        <v>0</v>
      </c>
      <c r="U35" s="17">
        <v>43</v>
      </c>
      <c r="V35" s="17">
        <v>46</v>
      </c>
      <c r="W35" s="17">
        <v>0</v>
      </c>
      <c r="X35" s="17">
        <v>0</v>
      </c>
      <c r="Y35" s="17">
        <v>46</v>
      </c>
      <c r="Z35" s="17">
        <v>1</v>
      </c>
      <c r="AA35" s="17">
        <v>0</v>
      </c>
      <c r="AB35" s="17">
        <v>47</v>
      </c>
      <c r="AC35" s="20" t="s">
        <v>143</v>
      </c>
      <c r="AD35" s="20" t="s">
        <v>144</v>
      </c>
      <c r="AE35" s="20" t="s">
        <v>144</v>
      </c>
      <c r="AF35" s="18">
        <v>5.9722222222222225E-2</v>
      </c>
      <c r="AG35" s="17">
        <v>38</v>
      </c>
      <c r="AH35" s="17" t="s">
        <v>82</v>
      </c>
      <c r="AI35" s="20"/>
      <c r="AJ35" s="8">
        <f t="shared" si="5"/>
        <v>5.9722222222222225E-2</v>
      </c>
      <c r="AK35" s="3"/>
      <c r="BH35" s="31"/>
      <c r="BI35" s="31"/>
    </row>
    <row r="36" spans="1:61" s="22" customFormat="1" ht="22.5" customHeight="1" x14ac:dyDescent="0.2">
      <c r="A36" s="16" t="s">
        <v>145</v>
      </c>
      <c r="B36" s="17" t="s">
        <v>78</v>
      </c>
      <c r="C36" s="17" t="s">
        <v>79</v>
      </c>
      <c r="D36" s="17" t="s">
        <v>49</v>
      </c>
      <c r="E36" s="17">
        <v>110</v>
      </c>
      <c r="F36" s="17">
        <v>1</v>
      </c>
      <c r="G36" s="17"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1</v>
      </c>
      <c r="AA36" s="17">
        <v>0</v>
      </c>
      <c r="AB36" s="17">
        <v>0</v>
      </c>
      <c r="AC36" s="20" t="s">
        <v>146</v>
      </c>
      <c r="AD36" s="20" t="s">
        <v>146</v>
      </c>
      <c r="AE36" s="20" t="s">
        <v>146</v>
      </c>
      <c r="AF36" s="18">
        <v>0</v>
      </c>
      <c r="AG36" s="17">
        <v>0</v>
      </c>
      <c r="AH36" s="17" t="s">
        <v>82</v>
      </c>
      <c r="AI36" s="20"/>
      <c r="AJ36" s="8">
        <f t="shared" si="5"/>
        <v>0</v>
      </c>
      <c r="AK36" s="3"/>
      <c r="BH36" s="31"/>
      <c r="BI36" s="31"/>
    </row>
    <row r="37" spans="1:61" s="11" customFormat="1" ht="18.75" customHeight="1" x14ac:dyDescent="0.2">
      <c r="A37" s="15" t="s">
        <v>147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8"/>
      <c r="AK37" s="8"/>
    </row>
    <row r="38" spans="1:61" s="22" customFormat="1" ht="29.25" customHeight="1" x14ac:dyDescent="0.2">
      <c r="A38" s="16" t="s">
        <v>46</v>
      </c>
      <c r="B38" s="17" t="s">
        <v>148</v>
      </c>
      <c r="C38" s="17" t="s">
        <v>149</v>
      </c>
      <c r="D38" s="17" t="s">
        <v>49</v>
      </c>
      <c r="E38" s="17">
        <v>10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5</v>
      </c>
      <c r="N38" s="17">
        <v>0</v>
      </c>
      <c r="O38" s="17">
        <v>0</v>
      </c>
      <c r="P38" s="17">
        <f t="shared" ref="P38:P59" si="6">I38+J38+K38+L38+M38+N38+O38</f>
        <v>5</v>
      </c>
      <c r="Q38" s="17">
        <v>0</v>
      </c>
      <c r="R38" s="17">
        <v>0</v>
      </c>
      <c r="S38" s="17">
        <v>0</v>
      </c>
      <c r="T38" s="17">
        <v>0</v>
      </c>
      <c r="U38" s="17">
        <v>5</v>
      </c>
      <c r="V38" s="17">
        <v>5</v>
      </c>
      <c r="W38" s="17">
        <v>0</v>
      </c>
      <c r="X38" s="17">
        <v>0</v>
      </c>
      <c r="Y38" s="17">
        <f t="shared" ref="Y38:Y59" si="7">SUM(Q38:U38)</f>
        <v>5</v>
      </c>
      <c r="Z38" s="17">
        <v>0</v>
      </c>
      <c r="AA38" s="17">
        <v>0</v>
      </c>
      <c r="AB38" s="17">
        <f t="shared" ref="AB38:AB59" si="8">Y38+Z38+AA38</f>
        <v>5</v>
      </c>
      <c r="AC38" s="20" t="s">
        <v>150</v>
      </c>
      <c r="AD38" s="20" t="s">
        <v>151</v>
      </c>
      <c r="AE38" s="20" t="s">
        <v>151</v>
      </c>
      <c r="AF38" s="18">
        <v>3.5416666666666666E-2</v>
      </c>
      <c r="AG38" s="17">
        <v>135</v>
      </c>
      <c r="AH38" s="17" t="s">
        <v>52</v>
      </c>
      <c r="AI38" s="20" t="s">
        <v>152</v>
      </c>
      <c r="AJ38" s="8">
        <f t="shared" ref="AJ38:AJ59" si="9">IF(F38=1,AF38,0)</f>
        <v>0</v>
      </c>
      <c r="AK38" s="3"/>
      <c r="BH38" s="25"/>
      <c r="BI38" s="26"/>
    </row>
    <row r="39" spans="1:61" s="22" customFormat="1" ht="21.75" customHeight="1" x14ac:dyDescent="0.2">
      <c r="A39" s="19">
        <f>A38+1</f>
        <v>2</v>
      </c>
      <c r="B39" s="17" t="s">
        <v>148</v>
      </c>
      <c r="C39" s="17" t="s">
        <v>153</v>
      </c>
      <c r="D39" s="17" t="s">
        <v>49</v>
      </c>
      <c r="E39" s="17">
        <v>10</v>
      </c>
      <c r="F39" s="17">
        <v>1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9</v>
      </c>
      <c r="N39" s="17">
        <v>0</v>
      </c>
      <c r="O39" s="17">
        <v>0</v>
      </c>
      <c r="P39" s="17">
        <f t="shared" si="6"/>
        <v>9</v>
      </c>
      <c r="Q39" s="17">
        <v>0</v>
      </c>
      <c r="R39" s="17">
        <v>0</v>
      </c>
      <c r="S39" s="17">
        <v>0</v>
      </c>
      <c r="T39" s="17">
        <v>0</v>
      </c>
      <c r="U39" s="17">
        <v>161</v>
      </c>
      <c r="V39" s="17">
        <v>0</v>
      </c>
      <c r="W39" s="17">
        <v>0</v>
      </c>
      <c r="X39" s="17">
        <v>0</v>
      </c>
      <c r="Y39" s="17">
        <f t="shared" si="7"/>
        <v>161</v>
      </c>
      <c r="Z39" s="17">
        <v>0</v>
      </c>
      <c r="AA39" s="17">
        <v>0</v>
      </c>
      <c r="AB39" s="17">
        <f t="shared" si="8"/>
        <v>161</v>
      </c>
      <c r="AC39" s="20" t="s">
        <v>154</v>
      </c>
      <c r="AD39" s="20" t="s">
        <v>155</v>
      </c>
      <c r="AE39" s="20" t="s">
        <v>155</v>
      </c>
      <c r="AF39" s="18">
        <v>6.7361111111111108E-2</v>
      </c>
      <c r="AG39" s="17">
        <v>1121</v>
      </c>
      <c r="AH39" s="17" t="s">
        <v>52</v>
      </c>
      <c r="AI39" s="20" t="s">
        <v>156</v>
      </c>
      <c r="AJ39" s="8">
        <f t="shared" si="9"/>
        <v>6.7361111111111108E-2</v>
      </c>
      <c r="AK39" s="3"/>
      <c r="BH39" s="32"/>
      <c r="BI39" s="33"/>
    </row>
    <row r="40" spans="1:61" s="22" customFormat="1" ht="21.75" customHeight="1" x14ac:dyDescent="0.2">
      <c r="A40" s="19">
        <f t="shared" ref="A40:A59" si="10">A39+1</f>
        <v>3</v>
      </c>
      <c r="B40" s="17" t="s">
        <v>148</v>
      </c>
      <c r="C40" s="17" t="s">
        <v>157</v>
      </c>
      <c r="D40" s="17" t="s">
        <v>49</v>
      </c>
      <c r="E40" s="17">
        <v>10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3</v>
      </c>
      <c r="N40" s="17">
        <v>0</v>
      </c>
      <c r="O40" s="17">
        <v>0</v>
      </c>
      <c r="P40" s="17">
        <f t="shared" si="6"/>
        <v>3</v>
      </c>
      <c r="Q40" s="17">
        <v>0</v>
      </c>
      <c r="R40" s="17">
        <v>0</v>
      </c>
      <c r="S40" s="17">
        <v>0</v>
      </c>
      <c r="T40" s="17">
        <v>0</v>
      </c>
      <c r="U40" s="17">
        <v>3</v>
      </c>
      <c r="V40" s="17">
        <v>3</v>
      </c>
      <c r="W40" s="17">
        <v>0</v>
      </c>
      <c r="X40" s="17">
        <v>0</v>
      </c>
      <c r="Y40" s="17">
        <f t="shared" si="7"/>
        <v>3</v>
      </c>
      <c r="Z40" s="17">
        <v>0</v>
      </c>
      <c r="AA40" s="17">
        <v>0</v>
      </c>
      <c r="AB40" s="17">
        <f t="shared" si="8"/>
        <v>3</v>
      </c>
      <c r="AC40" s="20" t="s">
        <v>158</v>
      </c>
      <c r="AD40" s="20" t="s">
        <v>159</v>
      </c>
      <c r="AE40" s="20" t="s">
        <v>159</v>
      </c>
      <c r="AF40" s="18">
        <v>8.1250000000000003E-2</v>
      </c>
      <c r="AG40" s="17">
        <v>156</v>
      </c>
      <c r="AH40" s="17" t="s">
        <v>52</v>
      </c>
      <c r="AI40" s="20" t="s">
        <v>160</v>
      </c>
      <c r="AJ40" s="8">
        <f t="shared" si="9"/>
        <v>0</v>
      </c>
      <c r="AK40" s="3"/>
      <c r="BH40" s="25"/>
      <c r="BI40" s="26"/>
    </row>
    <row r="41" spans="1:61" s="22" customFormat="1" ht="21.75" customHeight="1" x14ac:dyDescent="0.2">
      <c r="A41" s="19">
        <f t="shared" si="10"/>
        <v>4</v>
      </c>
      <c r="B41" s="17" t="s">
        <v>148</v>
      </c>
      <c r="C41" s="17" t="s">
        <v>161</v>
      </c>
      <c r="D41" s="17" t="s">
        <v>49</v>
      </c>
      <c r="E41" s="17">
        <v>10</v>
      </c>
      <c r="F41" s="17">
        <v>1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</v>
      </c>
      <c r="N41" s="17">
        <v>0</v>
      </c>
      <c r="O41" s="17">
        <v>0</v>
      </c>
      <c r="P41" s="17">
        <f t="shared" si="6"/>
        <v>1</v>
      </c>
      <c r="Q41" s="17">
        <v>0</v>
      </c>
      <c r="R41" s="17">
        <v>0</v>
      </c>
      <c r="S41" s="17">
        <v>0</v>
      </c>
      <c r="T41" s="17">
        <v>0</v>
      </c>
      <c r="U41" s="17">
        <v>1</v>
      </c>
      <c r="V41" s="17">
        <v>1</v>
      </c>
      <c r="W41" s="17">
        <v>0</v>
      </c>
      <c r="X41" s="17">
        <v>0</v>
      </c>
      <c r="Y41" s="17">
        <f t="shared" si="7"/>
        <v>1</v>
      </c>
      <c r="Z41" s="17">
        <v>0</v>
      </c>
      <c r="AA41" s="17">
        <v>0</v>
      </c>
      <c r="AB41" s="17">
        <f t="shared" si="8"/>
        <v>1</v>
      </c>
      <c r="AC41" s="20" t="s">
        <v>162</v>
      </c>
      <c r="AD41" s="20" t="s">
        <v>163</v>
      </c>
      <c r="AE41" s="20" t="s">
        <v>163</v>
      </c>
      <c r="AF41" s="18">
        <v>4.5138888888888888E-2</v>
      </c>
      <c r="AG41" s="17">
        <v>16</v>
      </c>
      <c r="AH41" s="17" t="s">
        <v>52</v>
      </c>
      <c r="AI41" s="20" t="s">
        <v>164</v>
      </c>
      <c r="AJ41" s="8">
        <f t="shared" si="9"/>
        <v>4.5138888888888888E-2</v>
      </c>
      <c r="AK41" s="3"/>
      <c r="BH41" s="25"/>
      <c r="BI41" s="26"/>
    </row>
    <row r="42" spans="1:61" s="22" customFormat="1" ht="21.75" customHeight="1" x14ac:dyDescent="0.2">
      <c r="A42" s="19">
        <f t="shared" si="10"/>
        <v>5</v>
      </c>
      <c r="B42" s="17" t="s">
        <v>148</v>
      </c>
      <c r="C42" s="17" t="s">
        <v>165</v>
      </c>
      <c r="D42" s="17" t="s">
        <v>49</v>
      </c>
      <c r="E42" s="17">
        <v>6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0</v>
      </c>
      <c r="O42" s="17">
        <v>0</v>
      </c>
      <c r="P42" s="17">
        <f t="shared" si="6"/>
        <v>1</v>
      </c>
      <c r="Q42" s="17">
        <v>0</v>
      </c>
      <c r="R42" s="17">
        <v>0</v>
      </c>
      <c r="S42" s="17">
        <v>0</v>
      </c>
      <c r="T42" s="17">
        <v>0</v>
      </c>
      <c r="U42" s="17">
        <v>1</v>
      </c>
      <c r="V42" s="17">
        <v>1</v>
      </c>
      <c r="W42" s="17">
        <v>0</v>
      </c>
      <c r="X42" s="17">
        <v>0</v>
      </c>
      <c r="Y42" s="17">
        <f t="shared" si="7"/>
        <v>1</v>
      </c>
      <c r="Z42" s="17">
        <v>0</v>
      </c>
      <c r="AA42" s="17">
        <v>0</v>
      </c>
      <c r="AB42" s="17">
        <f t="shared" si="8"/>
        <v>1</v>
      </c>
      <c r="AC42" s="20" t="s">
        <v>166</v>
      </c>
      <c r="AD42" s="20" t="s">
        <v>167</v>
      </c>
      <c r="AE42" s="20" t="s">
        <v>167</v>
      </c>
      <c r="AF42" s="18">
        <v>5.5555555555555552E-2</v>
      </c>
      <c r="AG42" s="17">
        <v>19</v>
      </c>
      <c r="AH42" s="17" t="s">
        <v>52</v>
      </c>
      <c r="AI42" s="20" t="s">
        <v>168</v>
      </c>
      <c r="AJ42" s="8">
        <f t="shared" si="9"/>
        <v>0</v>
      </c>
      <c r="AK42" s="3"/>
      <c r="BH42" s="32"/>
      <c r="BI42" s="33"/>
    </row>
    <row r="43" spans="1:61" s="22" customFormat="1" ht="21.75" customHeight="1" x14ac:dyDescent="0.2">
      <c r="A43" s="19">
        <f t="shared" si="10"/>
        <v>6</v>
      </c>
      <c r="B43" s="17" t="s">
        <v>148</v>
      </c>
      <c r="C43" s="17" t="s">
        <v>169</v>
      </c>
      <c r="D43" s="17" t="s">
        <v>49</v>
      </c>
      <c r="E43" s="17">
        <v>6</v>
      </c>
      <c r="F43" s="17">
        <v>1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8</v>
      </c>
      <c r="N43" s="17">
        <v>0</v>
      </c>
      <c r="O43" s="17">
        <v>0</v>
      </c>
      <c r="P43" s="17">
        <f t="shared" si="6"/>
        <v>8</v>
      </c>
      <c r="Q43" s="17">
        <v>0</v>
      </c>
      <c r="R43" s="17">
        <v>0</v>
      </c>
      <c r="S43" s="17">
        <v>0</v>
      </c>
      <c r="T43" s="17">
        <v>0</v>
      </c>
      <c r="U43" s="17">
        <v>518</v>
      </c>
      <c r="V43" s="17">
        <v>1</v>
      </c>
      <c r="W43" s="17">
        <v>0</v>
      </c>
      <c r="X43" s="17">
        <v>0</v>
      </c>
      <c r="Y43" s="17">
        <f t="shared" si="7"/>
        <v>518</v>
      </c>
      <c r="Z43" s="17">
        <v>0</v>
      </c>
      <c r="AA43" s="17">
        <v>0</v>
      </c>
      <c r="AB43" s="17">
        <f t="shared" si="8"/>
        <v>518</v>
      </c>
      <c r="AC43" s="20" t="s">
        <v>170</v>
      </c>
      <c r="AD43" s="20" t="s">
        <v>171</v>
      </c>
      <c r="AE43" s="20" t="s">
        <v>171</v>
      </c>
      <c r="AF43" s="18">
        <v>0.12430555555555556</v>
      </c>
      <c r="AG43" s="17">
        <v>2803</v>
      </c>
      <c r="AH43" s="17" t="s">
        <v>52</v>
      </c>
      <c r="AI43" s="20" t="s">
        <v>172</v>
      </c>
      <c r="AJ43" s="8">
        <f t="shared" si="9"/>
        <v>0.12430555555555556</v>
      </c>
      <c r="AK43" s="3"/>
      <c r="BH43" s="32"/>
      <c r="BI43" s="33"/>
    </row>
    <row r="44" spans="1:61" s="22" customFormat="1" ht="21.75" customHeight="1" x14ac:dyDescent="0.2">
      <c r="A44" s="19">
        <f t="shared" si="10"/>
        <v>7</v>
      </c>
      <c r="B44" s="17" t="s">
        <v>148</v>
      </c>
      <c r="C44" s="17" t="s">
        <v>173</v>
      </c>
      <c r="D44" s="17" t="s">
        <v>49</v>
      </c>
      <c r="E44" s="17">
        <v>35</v>
      </c>
      <c r="F44" s="17">
        <v>0</v>
      </c>
      <c r="G44" s="17">
        <v>1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f t="shared" si="6"/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f t="shared" si="7"/>
        <v>0</v>
      </c>
      <c r="Z44" s="17">
        <v>0</v>
      </c>
      <c r="AA44" s="17">
        <v>0</v>
      </c>
      <c r="AB44" s="17">
        <f t="shared" si="8"/>
        <v>0</v>
      </c>
      <c r="AC44" s="20" t="s">
        <v>174</v>
      </c>
      <c r="AD44" s="20" t="s">
        <v>174</v>
      </c>
      <c r="AE44" s="20" t="s">
        <v>174</v>
      </c>
      <c r="AF44" s="18">
        <v>0</v>
      </c>
      <c r="AG44" s="17">
        <v>0</v>
      </c>
      <c r="AH44" s="17" t="s">
        <v>52</v>
      </c>
      <c r="AI44" s="20" t="s">
        <v>175</v>
      </c>
      <c r="AJ44" s="8">
        <f t="shared" si="9"/>
        <v>0</v>
      </c>
      <c r="AK44" s="3"/>
      <c r="BH44" s="32"/>
      <c r="BI44" s="33"/>
    </row>
    <row r="45" spans="1:61" s="22" customFormat="1" ht="21.75" customHeight="1" x14ac:dyDescent="0.2">
      <c r="A45" s="19">
        <f>A44+1</f>
        <v>8</v>
      </c>
      <c r="B45" s="17" t="s">
        <v>148</v>
      </c>
      <c r="C45" s="17" t="s">
        <v>176</v>
      </c>
      <c r="D45" s="17" t="s">
        <v>49</v>
      </c>
      <c r="E45" s="17">
        <v>10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f t="shared" si="6"/>
        <v>0</v>
      </c>
      <c r="Q45" s="17">
        <v>0</v>
      </c>
      <c r="R45" s="17">
        <v>0</v>
      </c>
      <c r="S45" s="17">
        <v>0</v>
      </c>
      <c r="T45" s="17">
        <v>0</v>
      </c>
      <c r="U45" s="17">
        <v>51</v>
      </c>
      <c r="V45" s="17">
        <v>51</v>
      </c>
      <c r="W45" s="17">
        <v>0</v>
      </c>
      <c r="X45" s="17">
        <v>0</v>
      </c>
      <c r="Y45" s="17">
        <f t="shared" si="7"/>
        <v>51</v>
      </c>
      <c r="Z45" s="17">
        <v>0</v>
      </c>
      <c r="AA45" s="17">
        <v>0</v>
      </c>
      <c r="AB45" s="17">
        <f t="shared" si="8"/>
        <v>51</v>
      </c>
      <c r="AC45" s="20" t="s">
        <v>177</v>
      </c>
      <c r="AD45" s="20" t="s">
        <v>178</v>
      </c>
      <c r="AE45" s="20" t="s">
        <v>178</v>
      </c>
      <c r="AF45" s="18">
        <v>0.19236111111111112</v>
      </c>
      <c r="AG45" s="17">
        <v>311</v>
      </c>
      <c r="AH45" s="17" t="s">
        <v>52</v>
      </c>
      <c r="AI45" s="20" t="s">
        <v>175</v>
      </c>
      <c r="AJ45" s="8">
        <f t="shared" si="9"/>
        <v>0</v>
      </c>
      <c r="AK45" s="3"/>
      <c r="BH45" s="25"/>
      <c r="BI45" s="26"/>
    </row>
    <row r="46" spans="1:61" s="22" customFormat="1" ht="21.75" customHeight="1" x14ac:dyDescent="0.2">
      <c r="A46" s="19">
        <f t="shared" si="10"/>
        <v>9</v>
      </c>
      <c r="B46" s="17" t="s">
        <v>148</v>
      </c>
      <c r="C46" s="17" t="s">
        <v>179</v>
      </c>
      <c r="D46" s="17" t="s">
        <v>49</v>
      </c>
      <c r="E46" s="17">
        <v>10</v>
      </c>
      <c r="F46" s="17">
        <v>1</v>
      </c>
      <c r="G46" s="17">
        <v>0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14</v>
      </c>
      <c r="N46" s="17">
        <v>0</v>
      </c>
      <c r="O46" s="17">
        <v>0</v>
      </c>
      <c r="P46" s="17">
        <f t="shared" si="6"/>
        <v>14</v>
      </c>
      <c r="Q46" s="17">
        <v>0</v>
      </c>
      <c r="R46" s="17">
        <v>0</v>
      </c>
      <c r="S46" s="17">
        <v>0</v>
      </c>
      <c r="T46" s="17">
        <v>0</v>
      </c>
      <c r="U46" s="17">
        <v>755</v>
      </c>
      <c r="V46" s="17">
        <v>0</v>
      </c>
      <c r="W46" s="17">
        <v>0</v>
      </c>
      <c r="X46" s="17">
        <v>0</v>
      </c>
      <c r="Y46" s="17">
        <f t="shared" si="7"/>
        <v>755</v>
      </c>
      <c r="Z46" s="17">
        <v>0</v>
      </c>
      <c r="AA46" s="17">
        <v>0</v>
      </c>
      <c r="AB46" s="17">
        <f t="shared" si="8"/>
        <v>755</v>
      </c>
      <c r="AC46" s="20" t="s">
        <v>180</v>
      </c>
      <c r="AD46" s="20" t="s">
        <v>181</v>
      </c>
      <c r="AE46" s="20" t="s">
        <v>181</v>
      </c>
      <c r="AF46" s="34">
        <v>1.2444444444444445</v>
      </c>
      <c r="AG46" s="17">
        <v>0</v>
      </c>
      <c r="AH46" s="17" t="s">
        <v>52</v>
      </c>
      <c r="AI46" s="20" t="s">
        <v>175</v>
      </c>
      <c r="AJ46" s="8">
        <f t="shared" si="9"/>
        <v>1.2444444444444445</v>
      </c>
      <c r="AK46" s="3"/>
      <c r="BH46" s="32"/>
      <c r="BI46" s="33"/>
    </row>
    <row r="47" spans="1:61" s="22" customFormat="1" ht="21.75" customHeight="1" x14ac:dyDescent="0.2">
      <c r="A47" s="19">
        <f t="shared" si="10"/>
        <v>10</v>
      </c>
      <c r="B47" s="17" t="s">
        <v>148</v>
      </c>
      <c r="C47" s="17" t="s">
        <v>157</v>
      </c>
      <c r="D47" s="17" t="s">
        <v>49</v>
      </c>
      <c r="E47" s="17">
        <v>10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3</v>
      </c>
      <c r="N47" s="17">
        <v>0</v>
      </c>
      <c r="O47" s="17">
        <v>0</v>
      </c>
      <c r="P47" s="17">
        <f t="shared" si="6"/>
        <v>3</v>
      </c>
      <c r="Q47" s="17">
        <v>0</v>
      </c>
      <c r="R47" s="17">
        <v>0</v>
      </c>
      <c r="S47" s="17">
        <v>0</v>
      </c>
      <c r="T47" s="17">
        <v>0</v>
      </c>
      <c r="U47" s="17">
        <v>3</v>
      </c>
      <c r="V47" s="17">
        <v>3</v>
      </c>
      <c r="W47" s="17">
        <v>0</v>
      </c>
      <c r="X47" s="17">
        <v>0</v>
      </c>
      <c r="Y47" s="17">
        <f t="shared" si="7"/>
        <v>3</v>
      </c>
      <c r="Z47" s="17">
        <v>0</v>
      </c>
      <c r="AA47" s="17">
        <v>0</v>
      </c>
      <c r="AB47" s="17">
        <f t="shared" si="8"/>
        <v>3</v>
      </c>
      <c r="AC47" s="20" t="s">
        <v>182</v>
      </c>
      <c r="AD47" s="20" t="s">
        <v>183</v>
      </c>
      <c r="AE47" s="20" t="s">
        <v>183</v>
      </c>
      <c r="AF47" s="18">
        <v>4.3750000000000004E-2</v>
      </c>
      <c r="AG47" s="17">
        <v>109</v>
      </c>
      <c r="AH47" s="17" t="s">
        <v>52</v>
      </c>
      <c r="AI47" s="20" t="s">
        <v>184</v>
      </c>
      <c r="AJ47" s="8">
        <f t="shared" si="9"/>
        <v>0</v>
      </c>
      <c r="AK47" s="3"/>
      <c r="BH47" s="32"/>
      <c r="BI47" s="33"/>
    </row>
    <row r="48" spans="1:61" s="22" customFormat="1" ht="21.75" customHeight="1" x14ac:dyDescent="0.2">
      <c r="A48" s="19">
        <f t="shared" si="10"/>
        <v>11</v>
      </c>
      <c r="B48" s="17" t="s">
        <v>148</v>
      </c>
      <c r="C48" s="17" t="s">
        <v>185</v>
      </c>
      <c r="D48" s="17" t="s">
        <v>186</v>
      </c>
      <c r="E48" s="17">
        <v>35</v>
      </c>
      <c r="F48" s="17">
        <v>1</v>
      </c>
      <c r="G48" s="17">
        <v>0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30</v>
      </c>
      <c r="N48" s="17">
        <v>0</v>
      </c>
      <c r="O48" s="17">
        <v>0</v>
      </c>
      <c r="P48" s="17">
        <f t="shared" si="6"/>
        <v>30</v>
      </c>
      <c r="Q48" s="17">
        <v>0</v>
      </c>
      <c r="R48" s="17">
        <v>0</v>
      </c>
      <c r="S48" s="17">
        <v>0</v>
      </c>
      <c r="T48" s="17">
        <v>0</v>
      </c>
      <c r="U48" s="17">
        <v>1148</v>
      </c>
      <c r="V48" s="17">
        <v>1148</v>
      </c>
      <c r="W48" s="17">
        <v>0</v>
      </c>
      <c r="X48" s="17">
        <v>0</v>
      </c>
      <c r="Y48" s="17">
        <f t="shared" si="7"/>
        <v>1148</v>
      </c>
      <c r="Z48" s="17">
        <v>0</v>
      </c>
      <c r="AA48" s="17">
        <v>0</v>
      </c>
      <c r="AB48" s="17">
        <f t="shared" si="8"/>
        <v>1148</v>
      </c>
      <c r="AC48" s="20" t="s">
        <v>187</v>
      </c>
      <c r="AD48" s="20" t="s">
        <v>188</v>
      </c>
      <c r="AE48" s="20" t="s">
        <v>189</v>
      </c>
      <c r="AF48" s="34">
        <v>8.5416666666666655E-2</v>
      </c>
      <c r="AG48" s="17">
        <v>1290</v>
      </c>
      <c r="AH48" s="17" t="s">
        <v>52</v>
      </c>
      <c r="AI48" s="20" t="s">
        <v>57</v>
      </c>
      <c r="AJ48" s="8">
        <f t="shared" si="9"/>
        <v>8.5416666666666655E-2</v>
      </c>
      <c r="AK48" s="3"/>
      <c r="BH48" s="32"/>
      <c r="BI48" s="33"/>
    </row>
    <row r="49" spans="1:61" s="22" customFormat="1" ht="21.75" customHeight="1" x14ac:dyDescent="0.2">
      <c r="A49" s="19">
        <f t="shared" si="10"/>
        <v>12</v>
      </c>
      <c r="B49" s="17" t="s">
        <v>148</v>
      </c>
      <c r="C49" s="17" t="s">
        <v>190</v>
      </c>
      <c r="D49" s="17" t="s">
        <v>49</v>
      </c>
      <c r="E49" s="17">
        <v>10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0</v>
      </c>
      <c r="O49" s="17">
        <v>0</v>
      </c>
      <c r="P49" s="17">
        <f t="shared" si="6"/>
        <v>1</v>
      </c>
      <c r="Q49" s="17">
        <v>0</v>
      </c>
      <c r="R49" s="17">
        <v>0</v>
      </c>
      <c r="S49" s="17">
        <v>0</v>
      </c>
      <c r="T49" s="17">
        <v>0</v>
      </c>
      <c r="U49" s="17">
        <v>51</v>
      </c>
      <c r="V49" s="17">
        <v>51</v>
      </c>
      <c r="W49" s="17">
        <v>0</v>
      </c>
      <c r="X49" s="17">
        <v>0</v>
      </c>
      <c r="Y49" s="17">
        <f t="shared" si="7"/>
        <v>51</v>
      </c>
      <c r="Z49" s="17">
        <v>0</v>
      </c>
      <c r="AA49" s="17">
        <v>0</v>
      </c>
      <c r="AB49" s="17">
        <f t="shared" si="8"/>
        <v>51</v>
      </c>
      <c r="AC49" s="20" t="s">
        <v>191</v>
      </c>
      <c r="AD49" s="20" t="s">
        <v>192</v>
      </c>
      <c r="AE49" s="20" t="s">
        <v>192</v>
      </c>
      <c r="AF49" s="18">
        <v>0.30763888888888891</v>
      </c>
      <c r="AG49" s="17">
        <v>125</v>
      </c>
      <c r="AH49" s="17" t="s">
        <v>52</v>
      </c>
      <c r="AI49" s="20" t="s">
        <v>193</v>
      </c>
      <c r="AJ49" s="8">
        <f t="shared" si="9"/>
        <v>0</v>
      </c>
      <c r="AK49" s="3"/>
      <c r="BH49" s="25"/>
      <c r="BI49" s="26"/>
    </row>
    <row r="50" spans="1:61" s="22" customFormat="1" ht="21.75" customHeight="1" x14ac:dyDescent="0.2">
      <c r="A50" s="19">
        <f t="shared" si="10"/>
        <v>13</v>
      </c>
      <c r="B50" s="17" t="s">
        <v>148</v>
      </c>
      <c r="C50" s="17" t="s">
        <v>173</v>
      </c>
      <c r="D50" s="17" t="s">
        <v>49</v>
      </c>
      <c r="E50" s="17">
        <v>35</v>
      </c>
      <c r="F50" s="17">
        <v>0</v>
      </c>
      <c r="G50" s="17"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11</v>
      </c>
      <c r="N50" s="17">
        <v>0</v>
      </c>
      <c r="O50" s="17">
        <v>0</v>
      </c>
      <c r="P50" s="17">
        <f t="shared" si="6"/>
        <v>11</v>
      </c>
      <c r="Q50" s="17">
        <v>0</v>
      </c>
      <c r="R50" s="17">
        <v>0</v>
      </c>
      <c r="S50" s="17">
        <v>0</v>
      </c>
      <c r="T50" s="17">
        <v>0</v>
      </c>
      <c r="U50" s="17">
        <v>462</v>
      </c>
      <c r="V50" s="17">
        <v>462</v>
      </c>
      <c r="W50" s="17">
        <v>0</v>
      </c>
      <c r="X50" s="17">
        <v>0</v>
      </c>
      <c r="Y50" s="17">
        <f t="shared" si="7"/>
        <v>462</v>
      </c>
      <c r="Z50" s="17">
        <v>0</v>
      </c>
      <c r="AA50" s="17">
        <v>0</v>
      </c>
      <c r="AB50" s="17">
        <f t="shared" si="8"/>
        <v>462</v>
      </c>
      <c r="AC50" s="20" t="s">
        <v>194</v>
      </c>
      <c r="AD50" s="20" t="s">
        <v>195</v>
      </c>
      <c r="AE50" s="20" t="s">
        <v>195</v>
      </c>
      <c r="AF50" s="18">
        <v>0.23541666666666669</v>
      </c>
      <c r="AG50" s="17">
        <v>1045</v>
      </c>
      <c r="AH50" s="17" t="s">
        <v>52</v>
      </c>
      <c r="AI50" s="20" t="s">
        <v>196</v>
      </c>
      <c r="AJ50" s="8">
        <f t="shared" si="9"/>
        <v>0</v>
      </c>
      <c r="AK50" s="3"/>
      <c r="BH50" s="32"/>
      <c r="BI50" s="33"/>
    </row>
    <row r="51" spans="1:61" s="22" customFormat="1" ht="21.75" customHeight="1" x14ac:dyDescent="0.2">
      <c r="A51" s="19">
        <f t="shared" si="10"/>
        <v>14</v>
      </c>
      <c r="B51" s="17" t="s">
        <v>148</v>
      </c>
      <c r="C51" s="17" t="s">
        <v>197</v>
      </c>
      <c r="D51" s="17" t="s">
        <v>49</v>
      </c>
      <c r="E51" s="17">
        <v>10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12</v>
      </c>
      <c r="N51" s="17">
        <v>0</v>
      </c>
      <c r="O51" s="17">
        <v>0</v>
      </c>
      <c r="P51" s="17">
        <f t="shared" si="6"/>
        <v>12</v>
      </c>
      <c r="Q51" s="17">
        <v>0</v>
      </c>
      <c r="R51" s="17">
        <v>0</v>
      </c>
      <c r="S51" s="17">
        <v>0</v>
      </c>
      <c r="T51" s="17">
        <v>1</v>
      </c>
      <c r="U51" s="17">
        <v>274</v>
      </c>
      <c r="V51" s="17">
        <v>274</v>
      </c>
      <c r="W51" s="17">
        <v>0</v>
      </c>
      <c r="X51" s="17">
        <v>0</v>
      </c>
      <c r="Y51" s="17">
        <f t="shared" si="7"/>
        <v>275</v>
      </c>
      <c r="Z51" s="17">
        <v>0</v>
      </c>
      <c r="AA51" s="17">
        <v>0</v>
      </c>
      <c r="AB51" s="17">
        <f t="shared" si="8"/>
        <v>275</v>
      </c>
      <c r="AC51" s="20" t="s">
        <v>198</v>
      </c>
      <c r="AD51" s="20" t="s">
        <v>199</v>
      </c>
      <c r="AE51" s="20" t="s">
        <v>199</v>
      </c>
      <c r="AF51" s="18">
        <v>4.8611111111111112E-2</v>
      </c>
      <c r="AG51" s="17">
        <v>274</v>
      </c>
      <c r="AH51" s="17" t="s">
        <v>52</v>
      </c>
      <c r="AI51" s="20" t="s">
        <v>200</v>
      </c>
      <c r="AJ51" s="8">
        <f t="shared" si="9"/>
        <v>0</v>
      </c>
      <c r="AK51" s="3"/>
      <c r="BH51" s="29"/>
      <c r="BI51" s="30"/>
    </row>
    <row r="52" spans="1:61" s="22" customFormat="1" ht="21.75" customHeight="1" x14ac:dyDescent="0.2">
      <c r="A52" s="19">
        <f t="shared" si="10"/>
        <v>15</v>
      </c>
      <c r="B52" s="17" t="s">
        <v>148</v>
      </c>
      <c r="C52" s="17" t="s">
        <v>201</v>
      </c>
      <c r="D52" s="17" t="s">
        <v>49</v>
      </c>
      <c r="E52" s="17">
        <v>10</v>
      </c>
      <c r="F52" s="17">
        <v>0</v>
      </c>
      <c r="G52" s="17">
        <v>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f t="shared" si="6"/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f t="shared" si="7"/>
        <v>0</v>
      </c>
      <c r="Z52" s="17">
        <v>0</v>
      </c>
      <c r="AA52" s="17">
        <v>0</v>
      </c>
      <c r="AB52" s="17">
        <f t="shared" si="8"/>
        <v>0</v>
      </c>
      <c r="AC52" s="20" t="s">
        <v>202</v>
      </c>
      <c r="AD52" s="20" t="s">
        <v>202</v>
      </c>
      <c r="AE52" s="20" t="s">
        <v>202</v>
      </c>
      <c r="AF52" s="18">
        <v>4.8611111111111112E-2</v>
      </c>
      <c r="AG52" s="17">
        <v>0</v>
      </c>
      <c r="AH52" s="17" t="s">
        <v>52</v>
      </c>
      <c r="AI52" s="20" t="s">
        <v>203</v>
      </c>
      <c r="AJ52" s="8">
        <f t="shared" si="9"/>
        <v>0</v>
      </c>
      <c r="AK52" s="3"/>
      <c r="BH52" s="29"/>
      <c r="BI52" s="30"/>
    </row>
    <row r="53" spans="1:61" s="22" customFormat="1" ht="21.75" customHeight="1" x14ac:dyDescent="0.2">
      <c r="A53" s="19">
        <f t="shared" si="10"/>
        <v>16</v>
      </c>
      <c r="B53" s="17" t="s">
        <v>148</v>
      </c>
      <c r="C53" s="17" t="s">
        <v>204</v>
      </c>
      <c r="D53" s="17" t="s">
        <v>49</v>
      </c>
      <c r="E53" s="17">
        <v>35</v>
      </c>
      <c r="F53" s="17">
        <v>0</v>
      </c>
      <c r="G53" s="17">
        <v>1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f t="shared" si="6"/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f t="shared" si="7"/>
        <v>0</v>
      </c>
      <c r="Z53" s="17">
        <v>0</v>
      </c>
      <c r="AA53" s="17">
        <v>0</v>
      </c>
      <c r="AB53" s="17">
        <f t="shared" si="8"/>
        <v>0</v>
      </c>
      <c r="AC53" s="20" t="s">
        <v>205</v>
      </c>
      <c r="AD53" s="20" t="s">
        <v>205</v>
      </c>
      <c r="AE53" s="20" t="s">
        <v>205</v>
      </c>
      <c r="AF53" s="18">
        <v>0</v>
      </c>
      <c r="AG53" s="17">
        <v>0</v>
      </c>
      <c r="AH53" s="17" t="s">
        <v>52</v>
      </c>
      <c r="AI53" s="20" t="s">
        <v>206</v>
      </c>
      <c r="AJ53" s="8">
        <f t="shared" si="9"/>
        <v>0</v>
      </c>
      <c r="AK53" s="3"/>
      <c r="BH53" s="35"/>
      <c r="BI53" s="36"/>
    </row>
    <row r="54" spans="1:61" s="22" customFormat="1" ht="21.75" customHeight="1" x14ac:dyDescent="0.2">
      <c r="A54" s="19">
        <f t="shared" si="10"/>
        <v>17</v>
      </c>
      <c r="B54" s="17" t="s">
        <v>148</v>
      </c>
      <c r="C54" s="17" t="s">
        <v>207</v>
      </c>
      <c r="D54" s="17" t="s">
        <v>49</v>
      </c>
      <c r="E54" s="17">
        <v>35</v>
      </c>
      <c r="F54" s="17">
        <v>0</v>
      </c>
      <c r="G54" s="17">
        <v>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f t="shared" si="6"/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f t="shared" si="7"/>
        <v>0</v>
      </c>
      <c r="Z54" s="17">
        <v>0</v>
      </c>
      <c r="AA54" s="17">
        <v>0</v>
      </c>
      <c r="AB54" s="17">
        <f t="shared" si="8"/>
        <v>0</v>
      </c>
      <c r="AC54" s="20" t="s">
        <v>208</v>
      </c>
      <c r="AD54" s="20" t="s">
        <v>208</v>
      </c>
      <c r="AE54" s="20" t="s">
        <v>208</v>
      </c>
      <c r="AF54" s="18">
        <v>0</v>
      </c>
      <c r="AG54" s="17">
        <v>0</v>
      </c>
      <c r="AH54" s="17" t="s">
        <v>52</v>
      </c>
      <c r="AI54" s="20" t="s">
        <v>206</v>
      </c>
      <c r="AJ54" s="8">
        <f t="shared" si="9"/>
        <v>0</v>
      </c>
      <c r="AK54" s="3"/>
      <c r="BH54" s="35"/>
      <c r="BI54" s="36"/>
    </row>
    <row r="55" spans="1:61" s="22" customFormat="1" ht="21.75" customHeight="1" x14ac:dyDescent="0.2">
      <c r="A55" s="19">
        <f t="shared" si="10"/>
        <v>18</v>
      </c>
      <c r="B55" s="17" t="s">
        <v>148</v>
      </c>
      <c r="C55" s="17" t="s">
        <v>209</v>
      </c>
      <c r="D55" s="17" t="s">
        <v>49</v>
      </c>
      <c r="E55" s="17">
        <v>6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9</v>
      </c>
      <c r="N55" s="17">
        <v>0</v>
      </c>
      <c r="O55" s="17">
        <v>0</v>
      </c>
      <c r="P55" s="17">
        <f t="shared" si="6"/>
        <v>9</v>
      </c>
      <c r="Q55" s="17">
        <v>0</v>
      </c>
      <c r="R55" s="17">
        <v>0</v>
      </c>
      <c r="S55" s="17">
        <v>0</v>
      </c>
      <c r="T55" s="17">
        <v>0</v>
      </c>
      <c r="U55" s="17">
        <v>440</v>
      </c>
      <c r="V55" s="17">
        <v>0</v>
      </c>
      <c r="W55" s="17">
        <v>0</v>
      </c>
      <c r="X55" s="17">
        <v>0</v>
      </c>
      <c r="Y55" s="17">
        <f t="shared" si="7"/>
        <v>440</v>
      </c>
      <c r="Z55" s="17">
        <v>0</v>
      </c>
      <c r="AA55" s="17">
        <v>0</v>
      </c>
      <c r="AB55" s="17">
        <f t="shared" si="8"/>
        <v>440</v>
      </c>
      <c r="AC55" s="20" t="s">
        <v>210</v>
      </c>
      <c r="AD55" s="20" t="s">
        <v>211</v>
      </c>
      <c r="AE55" s="20" t="s">
        <v>210</v>
      </c>
      <c r="AF55" s="18">
        <v>0</v>
      </c>
      <c r="AG55" s="17">
        <v>0</v>
      </c>
      <c r="AH55" s="17" t="s">
        <v>52</v>
      </c>
      <c r="AI55" s="20" t="s">
        <v>212</v>
      </c>
      <c r="AJ55" s="8">
        <f t="shared" si="9"/>
        <v>0</v>
      </c>
      <c r="AK55" s="3"/>
      <c r="BH55" s="35"/>
      <c r="BI55" s="36"/>
    </row>
    <row r="56" spans="1:61" s="22" customFormat="1" ht="21.75" customHeight="1" x14ac:dyDescent="0.2">
      <c r="A56" s="19">
        <f t="shared" si="10"/>
        <v>19</v>
      </c>
      <c r="B56" s="17" t="s">
        <v>148</v>
      </c>
      <c r="C56" s="17" t="s">
        <v>149</v>
      </c>
      <c r="D56" s="17" t="s">
        <v>49</v>
      </c>
      <c r="E56" s="17">
        <v>10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5</v>
      </c>
      <c r="N56" s="17">
        <v>0</v>
      </c>
      <c r="O56" s="17">
        <v>0</v>
      </c>
      <c r="P56" s="17">
        <f t="shared" si="6"/>
        <v>5</v>
      </c>
      <c r="Q56" s="17">
        <v>0</v>
      </c>
      <c r="R56" s="17">
        <v>0</v>
      </c>
      <c r="S56" s="17">
        <v>0</v>
      </c>
      <c r="T56" s="17">
        <v>0</v>
      </c>
      <c r="U56" s="17">
        <v>14</v>
      </c>
      <c r="V56" s="17">
        <v>14</v>
      </c>
      <c r="W56" s="17">
        <v>0</v>
      </c>
      <c r="X56" s="17">
        <v>0</v>
      </c>
      <c r="Y56" s="17">
        <f t="shared" si="7"/>
        <v>14</v>
      </c>
      <c r="Z56" s="17">
        <v>0</v>
      </c>
      <c r="AA56" s="17">
        <v>0</v>
      </c>
      <c r="AB56" s="17">
        <f t="shared" si="8"/>
        <v>14</v>
      </c>
      <c r="AC56" s="20" t="s">
        <v>213</v>
      </c>
      <c r="AD56" s="20" t="s">
        <v>214</v>
      </c>
      <c r="AE56" s="20" t="s">
        <v>214</v>
      </c>
      <c r="AF56" s="18">
        <v>4.3055555555555562E-2</v>
      </c>
      <c r="AG56" s="17">
        <v>3</v>
      </c>
      <c r="AH56" s="17" t="s">
        <v>52</v>
      </c>
      <c r="AI56" s="20" t="s">
        <v>152</v>
      </c>
      <c r="AJ56" s="8">
        <f t="shared" si="9"/>
        <v>0</v>
      </c>
      <c r="AK56" s="3"/>
      <c r="BH56" s="35"/>
      <c r="BI56" s="36"/>
    </row>
    <row r="57" spans="1:61" s="38" customFormat="1" ht="21.75" customHeight="1" x14ac:dyDescent="0.2">
      <c r="A57" s="19">
        <f t="shared" si="10"/>
        <v>20</v>
      </c>
      <c r="B57" s="17" t="s">
        <v>148</v>
      </c>
      <c r="C57" s="17" t="s">
        <v>215</v>
      </c>
      <c r="D57" s="17" t="s">
        <v>49</v>
      </c>
      <c r="E57" s="17">
        <v>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9</v>
      </c>
      <c r="N57" s="17">
        <v>0</v>
      </c>
      <c r="O57" s="17">
        <v>0</v>
      </c>
      <c r="P57" s="17">
        <f t="shared" si="6"/>
        <v>9</v>
      </c>
      <c r="Q57" s="17">
        <v>0</v>
      </c>
      <c r="R57" s="17">
        <v>0</v>
      </c>
      <c r="S57" s="17">
        <v>0</v>
      </c>
      <c r="T57" s="17">
        <v>0</v>
      </c>
      <c r="U57" s="17">
        <v>282</v>
      </c>
      <c r="V57" s="17">
        <v>282</v>
      </c>
      <c r="W57" s="17">
        <v>0</v>
      </c>
      <c r="X57" s="17">
        <v>0</v>
      </c>
      <c r="Y57" s="17">
        <f t="shared" si="7"/>
        <v>282</v>
      </c>
      <c r="Z57" s="17">
        <v>0</v>
      </c>
      <c r="AA57" s="17">
        <v>0</v>
      </c>
      <c r="AB57" s="17">
        <f t="shared" si="8"/>
        <v>282</v>
      </c>
      <c r="AC57" s="20" t="s">
        <v>216</v>
      </c>
      <c r="AD57" s="20" t="s">
        <v>217</v>
      </c>
      <c r="AE57" s="20" t="s">
        <v>217</v>
      </c>
      <c r="AF57" s="18">
        <v>0.14861111111111111</v>
      </c>
      <c r="AG57" s="17">
        <v>112</v>
      </c>
      <c r="AH57" s="17" t="s">
        <v>52</v>
      </c>
      <c r="AI57" s="20" t="s">
        <v>218</v>
      </c>
      <c r="AJ57" s="8">
        <f t="shared" si="9"/>
        <v>0</v>
      </c>
      <c r="AK57" s="37"/>
      <c r="BH57" s="39"/>
      <c r="BI57" s="40"/>
    </row>
    <row r="58" spans="1:61" s="22" customFormat="1" ht="21.75" customHeight="1" x14ac:dyDescent="0.2">
      <c r="A58" s="19">
        <f t="shared" si="10"/>
        <v>21</v>
      </c>
      <c r="B58" s="17" t="s">
        <v>148</v>
      </c>
      <c r="C58" s="17" t="s">
        <v>219</v>
      </c>
      <c r="D58" s="17" t="s">
        <v>49</v>
      </c>
      <c r="E58" s="17">
        <v>10</v>
      </c>
      <c r="F58" s="17">
        <v>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23</v>
      </c>
      <c r="N58" s="17">
        <v>0</v>
      </c>
      <c r="O58" s="17">
        <v>0</v>
      </c>
      <c r="P58" s="17">
        <f t="shared" si="6"/>
        <v>23</v>
      </c>
      <c r="Q58" s="17">
        <v>0</v>
      </c>
      <c r="R58" s="17">
        <v>0</v>
      </c>
      <c r="S58" s="17">
        <v>0</v>
      </c>
      <c r="T58" s="17">
        <v>0</v>
      </c>
      <c r="U58" s="17">
        <v>779</v>
      </c>
      <c r="V58" s="17">
        <v>779</v>
      </c>
      <c r="W58" s="17">
        <v>0</v>
      </c>
      <c r="X58" s="17">
        <v>0</v>
      </c>
      <c r="Y58" s="17">
        <f t="shared" si="7"/>
        <v>779</v>
      </c>
      <c r="Z58" s="17">
        <v>0</v>
      </c>
      <c r="AA58" s="17">
        <v>0</v>
      </c>
      <c r="AB58" s="17">
        <f t="shared" si="8"/>
        <v>779</v>
      </c>
      <c r="AC58" s="20" t="s">
        <v>220</v>
      </c>
      <c r="AD58" s="20" t="s">
        <v>221</v>
      </c>
      <c r="AE58" s="20" t="s">
        <v>221</v>
      </c>
      <c r="AF58" s="18">
        <v>9.8611111111111108E-2</v>
      </c>
      <c r="AG58" s="17">
        <v>2700</v>
      </c>
      <c r="AH58" s="17" t="s">
        <v>52</v>
      </c>
      <c r="AI58" s="20" t="s">
        <v>222</v>
      </c>
      <c r="AJ58" s="8">
        <f t="shared" si="9"/>
        <v>9.8611111111111108E-2</v>
      </c>
      <c r="AK58" s="3"/>
      <c r="BH58" s="35"/>
      <c r="BI58" s="36"/>
    </row>
    <row r="59" spans="1:61" s="22" customFormat="1" ht="21.75" customHeight="1" x14ac:dyDescent="0.2">
      <c r="A59" s="19">
        <f t="shared" si="10"/>
        <v>22</v>
      </c>
      <c r="B59" s="17" t="s">
        <v>148</v>
      </c>
      <c r="C59" s="17" t="s">
        <v>223</v>
      </c>
      <c r="D59" s="17" t="s">
        <v>49</v>
      </c>
      <c r="E59" s="17">
        <v>10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7</v>
      </c>
      <c r="N59" s="17">
        <v>0</v>
      </c>
      <c r="O59" s="17">
        <v>0</v>
      </c>
      <c r="P59" s="17">
        <f t="shared" si="6"/>
        <v>7</v>
      </c>
      <c r="Q59" s="17">
        <v>0</v>
      </c>
      <c r="R59" s="17">
        <v>0</v>
      </c>
      <c r="S59" s="17">
        <v>0</v>
      </c>
      <c r="T59" s="17">
        <v>0</v>
      </c>
      <c r="U59" s="17">
        <v>139</v>
      </c>
      <c r="V59" s="17">
        <v>139</v>
      </c>
      <c r="W59" s="17">
        <v>0</v>
      </c>
      <c r="X59" s="17">
        <v>0</v>
      </c>
      <c r="Y59" s="17">
        <f t="shared" si="7"/>
        <v>139</v>
      </c>
      <c r="Z59" s="17">
        <v>0</v>
      </c>
      <c r="AA59" s="17">
        <v>0</v>
      </c>
      <c r="AB59" s="17">
        <f t="shared" si="8"/>
        <v>139</v>
      </c>
      <c r="AC59" s="20" t="s">
        <v>224</v>
      </c>
      <c r="AD59" s="20" t="s">
        <v>225</v>
      </c>
      <c r="AE59" s="20" t="s">
        <v>225</v>
      </c>
      <c r="AF59" s="18">
        <v>7.7777777777777779E-2</v>
      </c>
      <c r="AG59" s="17">
        <v>1090</v>
      </c>
      <c r="AH59" s="17" t="s">
        <v>52</v>
      </c>
      <c r="AI59" s="20" t="s">
        <v>226</v>
      </c>
      <c r="AJ59" s="8">
        <f t="shared" si="9"/>
        <v>7.7777777777777779E-2</v>
      </c>
      <c r="AK59" s="3"/>
      <c r="BH59" s="35"/>
      <c r="BI59" s="36"/>
    </row>
    <row r="60" spans="1:61" s="11" customFormat="1" ht="18.75" customHeight="1" x14ac:dyDescent="0.2">
      <c r="A60" s="15" t="s">
        <v>227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8"/>
      <c r="AK60" s="8"/>
    </row>
    <row r="61" spans="1:61" s="22" customFormat="1" ht="22.5" customHeight="1" x14ac:dyDescent="0.2">
      <c r="A61" s="16" t="s">
        <v>46</v>
      </c>
      <c r="B61" s="17" t="s">
        <v>228</v>
      </c>
      <c r="C61" s="17" t="s">
        <v>229</v>
      </c>
      <c r="D61" s="17" t="s">
        <v>49</v>
      </c>
      <c r="E61" s="17">
        <v>10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83</v>
      </c>
      <c r="N61" s="17">
        <v>0</v>
      </c>
      <c r="O61" s="17">
        <v>0</v>
      </c>
      <c r="P61" s="17">
        <f t="shared" ref="P61:P90" si="11">I61+J61+K61+L61+M61+N61+O61</f>
        <v>83</v>
      </c>
      <c r="Q61" s="17">
        <v>0</v>
      </c>
      <c r="R61" s="17">
        <v>0</v>
      </c>
      <c r="S61" s="17">
        <v>0</v>
      </c>
      <c r="T61" s="17">
        <v>0</v>
      </c>
      <c r="U61" s="17">
        <v>83</v>
      </c>
      <c r="V61" s="17">
        <v>83</v>
      </c>
      <c r="W61" s="17">
        <v>0</v>
      </c>
      <c r="X61" s="17">
        <v>0</v>
      </c>
      <c r="Y61" s="17">
        <f t="shared" ref="Y61:Y90" si="12">SUM(Q61:U61)</f>
        <v>83</v>
      </c>
      <c r="Z61" s="17">
        <v>0</v>
      </c>
      <c r="AA61" s="17">
        <v>0</v>
      </c>
      <c r="AB61" s="17">
        <f t="shared" ref="AB61:AB90" si="13">Y61+Z61+AA61</f>
        <v>83</v>
      </c>
      <c r="AC61" s="20" t="s">
        <v>230</v>
      </c>
      <c r="AD61" s="20" t="s">
        <v>231</v>
      </c>
      <c r="AE61" s="20" t="s">
        <v>232</v>
      </c>
      <c r="AF61" s="18">
        <v>1.1805555555555555E-2</v>
      </c>
      <c r="AG61" s="20" t="s">
        <v>233</v>
      </c>
      <c r="AH61" s="17" t="s">
        <v>82</v>
      </c>
      <c r="AI61" s="20"/>
      <c r="AJ61" s="8">
        <f t="shared" ref="AJ61:AJ90" si="14">IF(F61=1,AF61,0)</f>
        <v>1.1805555555555555E-2</v>
      </c>
      <c r="AK61" s="3"/>
      <c r="BH61" s="41">
        <v>-24</v>
      </c>
      <c r="BI61" s="24" t="s">
        <v>101</v>
      </c>
    </row>
    <row r="62" spans="1:61" s="22" customFormat="1" ht="22.5" customHeight="1" x14ac:dyDescent="0.2">
      <c r="A62" s="19">
        <f>A61+1</f>
        <v>2</v>
      </c>
      <c r="B62" s="17" t="s">
        <v>228</v>
      </c>
      <c r="C62" s="17" t="s">
        <v>234</v>
      </c>
      <c r="D62" s="17" t="s">
        <v>49</v>
      </c>
      <c r="E62" s="17">
        <v>10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32</v>
      </c>
      <c r="N62" s="17">
        <v>0</v>
      </c>
      <c r="O62" s="17">
        <v>0</v>
      </c>
      <c r="P62" s="17">
        <f t="shared" si="11"/>
        <v>32</v>
      </c>
      <c r="Q62" s="17">
        <v>0</v>
      </c>
      <c r="R62" s="17">
        <v>0</v>
      </c>
      <c r="S62" s="17">
        <v>0</v>
      </c>
      <c r="T62" s="17">
        <v>0</v>
      </c>
      <c r="U62" s="17">
        <v>32</v>
      </c>
      <c r="V62" s="17">
        <v>32</v>
      </c>
      <c r="W62" s="17">
        <v>0</v>
      </c>
      <c r="X62" s="17">
        <v>0</v>
      </c>
      <c r="Y62" s="17">
        <f t="shared" si="12"/>
        <v>32</v>
      </c>
      <c r="Z62" s="17">
        <v>0</v>
      </c>
      <c r="AA62" s="17">
        <v>0</v>
      </c>
      <c r="AB62" s="17">
        <f t="shared" si="13"/>
        <v>32</v>
      </c>
      <c r="AC62" s="20" t="s">
        <v>235</v>
      </c>
      <c r="AD62" s="20" t="s">
        <v>236</v>
      </c>
      <c r="AE62" s="20" t="s">
        <v>236</v>
      </c>
      <c r="AF62" s="18">
        <v>3.6805555555555557E-2</v>
      </c>
      <c r="AG62" s="17">
        <v>80</v>
      </c>
      <c r="AH62" s="17" t="s">
        <v>82</v>
      </c>
      <c r="AI62" s="20"/>
      <c r="AJ62" s="8">
        <f t="shared" si="14"/>
        <v>3.6805555555555557E-2</v>
      </c>
      <c r="AK62" s="3"/>
      <c r="BH62" s="29"/>
      <c r="BI62" s="30"/>
    </row>
    <row r="63" spans="1:61" s="22" customFormat="1" ht="22.5" customHeight="1" x14ac:dyDescent="0.2">
      <c r="A63" s="19">
        <f>A62+1</f>
        <v>3</v>
      </c>
      <c r="B63" s="17" t="s">
        <v>228</v>
      </c>
      <c r="C63" s="17" t="s">
        <v>237</v>
      </c>
      <c r="D63" s="17" t="s">
        <v>49</v>
      </c>
      <c r="E63" s="17">
        <v>10</v>
      </c>
      <c r="F63" s="17">
        <v>1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16</v>
      </c>
      <c r="N63" s="17">
        <v>0</v>
      </c>
      <c r="O63" s="17">
        <v>0</v>
      </c>
      <c r="P63" s="17">
        <f t="shared" si="11"/>
        <v>16</v>
      </c>
      <c r="Q63" s="17">
        <v>0</v>
      </c>
      <c r="R63" s="17">
        <v>0</v>
      </c>
      <c r="S63" s="17">
        <v>0</v>
      </c>
      <c r="T63" s="17">
        <v>0</v>
      </c>
      <c r="U63" s="17">
        <v>241</v>
      </c>
      <c r="V63" s="17">
        <v>241</v>
      </c>
      <c r="W63" s="17">
        <v>0</v>
      </c>
      <c r="X63" s="17">
        <v>0</v>
      </c>
      <c r="Y63" s="17">
        <f t="shared" si="12"/>
        <v>241</v>
      </c>
      <c r="Z63" s="17">
        <v>0</v>
      </c>
      <c r="AA63" s="17">
        <v>0</v>
      </c>
      <c r="AB63" s="17">
        <f t="shared" si="13"/>
        <v>241</v>
      </c>
      <c r="AC63" s="20" t="s">
        <v>238</v>
      </c>
      <c r="AD63" s="20" t="s">
        <v>239</v>
      </c>
      <c r="AE63" s="20" t="s">
        <v>239</v>
      </c>
      <c r="AF63" s="18">
        <v>0.14097222222222222</v>
      </c>
      <c r="AG63" s="20" t="s">
        <v>240</v>
      </c>
      <c r="AH63" s="17" t="s">
        <v>82</v>
      </c>
      <c r="AI63" s="20"/>
      <c r="AJ63" s="8">
        <f t="shared" si="14"/>
        <v>0.14097222222222222</v>
      </c>
      <c r="AK63" s="3"/>
      <c r="BH63" s="29"/>
      <c r="BI63" s="30"/>
    </row>
    <row r="64" spans="1:61" s="22" customFormat="1" ht="22.5" customHeight="1" x14ac:dyDescent="0.2">
      <c r="A64" s="19">
        <f t="shared" ref="A64:A90" si="15">A63+1</f>
        <v>4</v>
      </c>
      <c r="B64" s="17" t="s">
        <v>228</v>
      </c>
      <c r="C64" s="17" t="s">
        <v>241</v>
      </c>
      <c r="D64" s="17" t="s">
        <v>96</v>
      </c>
      <c r="E64" s="17">
        <v>10</v>
      </c>
      <c r="F64" s="17">
        <v>1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12</v>
      </c>
      <c r="N64" s="17">
        <v>0</v>
      </c>
      <c r="O64" s="17">
        <v>0</v>
      </c>
      <c r="P64" s="17">
        <f t="shared" si="11"/>
        <v>12</v>
      </c>
      <c r="Q64" s="17">
        <v>0</v>
      </c>
      <c r="R64" s="17">
        <v>0</v>
      </c>
      <c r="S64" s="17">
        <v>0</v>
      </c>
      <c r="T64" s="17">
        <v>0</v>
      </c>
      <c r="U64" s="17">
        <v>12</v>
      </c>
      <c r="V64" s="17">
        <v>12</v>
      </c>
      <c r="W64" s="17">
        <v>0</v>
      </c>
      <c r="X64" s="17">
        <v>0</v>
      </c>
      <c r="Y64" s="17">
        <f t="shared" si="12"/>
        <v>12</v>
      </c>
      <c r="Z64" s="17">
        <v>0</v>
      </c>
      <c r="AA64" s="17">
        <v>0</v>
      </c>
      <c r="AB64" s="17">
        <f t="shared" si="13"/>
        <v>12</v>
      </c>
      <c r="AC64" s="20" t="s">
        <v>242</v>
      </c>
      <c r="AD64" s="20" t="s">
        <v>243</v>
      </c>
      <c r="AE64" s="20" t="s">
        <v>244</v>
      </c>
      <c r="AF64" s="18">
        <v>5.0694444444444452E-2</v>
      </c>
      <c r="AG64" s="20" t="s">
        <v>245</v>
      </c>
      <c r="AH64" s="17" t="s">
        <v>82</v>
      </c>
      <c r="AI64" s="20"/>
      <c r="AJ64" s="8">
        <f t="shared" si="14"/>
        <v>5.0694444444444452E-2</v>
      </c>
      <c r="AK64" s="3"/>
      <c r="BH64" s="41">
        <v>-24</v>
      </c>
      <c r="BI64" s="24" t="s">
        <v>101</v>
      </c>
    </row>
    <row r="65" spans="1:61" s="22" customFormat="1" ht="22.5" customHeight="1" x14ac:dyDescent="0.2">
      <c r="A65" s="19">
        <f>A64+1</f>
        <v>5</v>
      </c>
      <c r="B65" s="17" t="s">
        <v>228</v>
      </c>
      <c r="C65" s="17" t="s">
        <v>246</v>
      </c>
      <c r="D65" s="17" t="s">
        <v>49</v>
      </c>
      <c r="E65" s="17">
        <v>10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1</v>
      </c>
      <c r="M65" s="17">
        <v>4</v>
      </c>
      <c r="N65" s="17">
        <v>0</v>
      </c>
      <c r="O65" s="17">
        <v>0</v>
      </c>
      <c r="P65" s="17">
        <f t="shared" si="11"/>
        <v>5</v>
      </c>
      <c r="Q65" s="17">
        <v>0</v>
      </c>
      <c r="R65" s="17">
        <v>0</v>
      </c>
      <c r="S65" s="17">
        <v>0</v>
      </c>
      <c r="T65" s="17">
        <v>1</v>
      </c>
      <c r="U65" s="17">
        <v>4</v>
      </c>
      <c r="V65" s="17">
        <v>4</v>
      </c>
      <c r="W65" s="17">
        <v>0</v>
      </c>
      <c r="X65" s="17">
        <v>0</v>
      </c>
      <c r="Y65" s="17">
        <f t="shared" si="12"/>
        <v>5</v>
      </c>
      <c r="Z65" s="17">
        <v>0</v>
      </c>
      <c r="AA65" s="17">
        <v>0</v>
      </c>
      <c r="AB65" s="17">
        <f t="shared" si="13"/>
        <v>5</v>
      </c>
      <c r="AC65" s="20" t="s">
        <v>247</v>
      </c>
      <c r="AD65" s="20" t="s">
        <v>248</v>
      </c>
      <c r="AE65" s="20" t="s">
        <v>248</v>
      </c>
      <c r="AF65" s="18">
        <v>1.7361111111111112E-2</v>
      </c>
      <c r="AG65" s="17">
        <v>68</v>
      </c>
      <c r="AH65" s="17" t="s">
        <v>82</v>
      </c>
      <c r="AI65" s="20"/>
      <c r="AJ65" s="8">
        <f t="shared" si="14"/>
        <v>0</v>
      </c>
      <c r="AK65" s="3"/>
      <c r="BH65" s="25"/>
      <c r="BI65" s="26"/>
    </row>
    <row r="66" spans="1:61" s="22" customFormat="1" ht="22.5" customHeight="1" x14ac:dyDescent="0.2">
      <c r="A66" s="19">
        <f>A65+1</f>
        <v>6</v>
      </c>
      <c r="B66" s="17" t="s">
        <v>228</v>
      </c>
      <c r="C66" s="17" t="s">
        <v>246</v>
      </c>
      <c r="D66" s="17" t="s">
        <v>49</v>
      </c>
      <c r="E66" s="17">
        <v>10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4</v>
      </c>
      <c r="N66" s="17">
        <v>0</v>
      </c>
      <c r="O66" s="17">
        <v>0</v>
      </c>
      <c r="P66" s="17">
        <f t="shared" si="11"/>
        <v>4</v>
      </c>
      <c r="Q66" s="17">
        <v>0</v>
      </c>
      <c r="R66" s="17">
        <v>0</v>
      </c>
      <c r="S66" s="17">
        <v>0</v>
      </c>
      <c r="T66" s="17">
        <v>0</v>
      </c>
      <c r="U66" s="17">
        <v>4</v>
      </c>
      <c r="V66" s="17">
        <v>4</v>
      </c>
      <c r="W66" s="17">
        <v>0</v>
      </c>
      <c r="X66" s="17">
        <v>0</v>
      </c>
      <c r="Y66" s="17">
        <f t="shared" si="12"/>
        <v>4</v>
      </c>
      <c r="Z66" s="17">
        <v>0</v>
      </c>
      <c r="AA66" s="17">
        <v>0</v>
      </c>
      <c r="AB66" s="17">
        <f t="shared" si="13"/>
        <v>4</v>
      </c>
      <c r="AC66" s="20" t="s">
        <v>249</v>
      </c>
      <c r="AD66" s="20" t="s">
        <v>250</v>
      </c>
      <c r="AE66" s="20" t="s">
        <v>251</v>
      </c>
      <c r="AF66" s="18">
        <v>6.5972222222222224E-2</v>
      </c>
      <c r="AG66" s="17">
        <v>123</v>
      </c>
      <c r="AH66" s="17" t="s">
        <v>82</v>
      </c>
      <c r="AI66" s="20"/>
      <c r="AJ66" s="8">
        <f t="shared" si="14"/>
        <v>0</v>
      </c>
      <c r="AK66" s="3"/>
    </row>
    <row r="67" spans="1:61" s="22" customFormat="1" ht="22.5" customHeight="1" x14ac:dyDescent="0.2">
      <c r="A67" s="19">
        <f t="shared" si="15"/>
        <v>7</v>
      </c>
      <c r="B67" s="17" t="s">
        <v>228</v>
      </c>
      <c r="C67" s="17" t="s">
        <v>246</v>
      </c>
      <c r="D67" s="17" t="s">
        <v>49</v>
      </c>
      <c r="E67" s="17">
        <v>10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4</v>
      </c>
      <c r="N67" s="17">
        <v>0</v>
      </c>
      <c r="O67" s="17">
        <v>0</v>
      </c>
      <c r="P67" s="17">
        <f t="shared" si="11"/>
        <v>4</v>
      </c>
      <c r="Q67" s="17">
        <v>0</v>
      </c>
      <c r="R67" s="17">
        <v>0</v>
      </c>
      <c r="S67" s="17">
        <v>0</v>
      </c>
      <c r="T67" s="17">
        <v>0</v>
      </c>
      <c r="U67" s="17">
        <v>4</v>
      </c>
      <c r="V67" s="17">
        <v>4</v>
      </c>
      <c r="W67" s="17">
        <v>0</v>
      </c>
      <c r="X67" s="17">
        <v>0</v>
      </c>
      <c r="Y67" s="17">
        <f t="shared" si="12"/>
        <v>4</v>
      </c>
      <c r="Z67" s="17">
        <v>0</v>
      </c>
      <c r="AA67" s="17">
        <v>0</v>
      </c>
      <c r="AB67" s="17">
        <f t="shared" si="13"/>
        <v>4</v>
      </c>
      <c r="AC67" s="20" t="s">
        <v>252</v>
      </c>
      <c r="AD67" s="20" t="s">
        <v>253</v>
      </c>
      <c r="AE67" s="20" t="s">
        <v>253</v>
      </c>
      <c r="AF67" s="18">
        <v>1.5972222222222224E-2</v>
      </c>
      <c r="AG67" s="17">
        <v>72</v>
      </c>
      <c r="AH67" s="17" t="s">
        <v>82</v>
      </c>
      <c r="AI67" s="20"/>
      <c r="AJ67" s="8">
        <f t="shared" si="14"/>
        <v>0</v>
      </c>
      <c r="AK67" s="3"/>
    </row>
    <row r="68" spans="1:61" s="22" customFormat="1" ht="22.5" customHeight="1" x14ac:dyDescent="0.2">
      <c r="A68" s="19">
        <f t="shared" si="15"/>
        <v>8</v>
      </c>
      <c r="B68" s="17" t="s">
        <v>228</v>
      </c>
      <c r="C68" s="17" t="s">
        <v>254</v>
      </c>
      <c r="D68" s="17" t="s">
        <v>49</v>
      </c>
      <c r="E68" s="17">
        <v>10</v>
      </c>
      <c r="F68" s="17">
        <v>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20</v>
      </c>
      <c r="N68" s="17">
        <v>0</v>
      </c>
      <c r="O68" s="17">
        <v>0</v>
      </c>
      <c r="P68" s="17">
        <f t="shared" si="11"/>
        <v>20</v>
      </c>
      <c r="Q68" s="17">
        <v>0</v>
      </c>
      <c r="R68" s="17">
        <v>0</v>
      </c>
      <c r="S68" s="17">
        <v>0</v>
      </c>
      <c r="T68" s="17">
        <v>0</v>
      </c>
      <c r="U68" s="17">
        <v>20</v>
      </c>
      <c r="V68" s="17">
        <v>0</v>
      </c>
      <c r="W68" s="17">
        <v>0</v>
      </c>
      <c r="X68" s="17">
        <v>0</v>
      </c>
      <c r="Y68" s="17">
        <f t="shared" si="12"/>
        <v>20</v>
      </c>
      <c r="Z68" s="17">
        <v>0</v>
      </c>
      <c r="AA68" s="17">
        <v>0</v>
      </c>
      <c r="AB68" s="17">
        <f t="shared" si="13"/>
        <v>20</v>
      </c>
      <c r="AC68" s="20" t="s">
        <v>255</v>
      </c>
      <c r="AD68" s="20" t="s">
        <v>256</v>
      </c>
      <c r="AE68" s="20" t="s">
        <v>256</v>
      </c>
      <c r="AF68" s="18">
        <v>2.1527777777777781E-2</v>
      </c>
      <c r="AG68" s="17">
        <v>509</v>
      </c>
      <c r="AH68" s="17" t="s">
        <v>82</v>
      </c>
      <c r="AI68" s="20"/>
      <c r="AJ68" s="8">
        <f t="shared" si="14"/>
        <v>2.1527777777777781E-2</v>
      </c>
      <c r="AK68" s="3"/>
    </row>
    <row r="69" spans="1:61" s="22" customFormat="1" ht="22.5" customHeight="1" x14ac:dyDescent="0.2">
      <c r="A69" s="19">
        <f t="shared" si="15"/>
        <v>9</v>
      </c>
      <c r="B69" s="17" t="s">
        <v>228</v>
      </c>
      <c r="C69" s="17" t="s">
        <v>257</v>
      </c>
      <c r="D69" s="17" t="s">
        <v>49</v>
      </c>
      <c r="E69" s="17">
        <v>10</v>
      </c>
      <c r="F69" s="17">
        <v>1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2</v>
      </c>
      <c r="M69" s="17">
        <v>12</v>
      </c>
      <c r="N69" s="17">
        <v>0</v>
      </c>
      <c r="O69" s="17">
        <v>0</v>
      </c>
      <c r="P69" s="17">
        <f t="shared" si="11"/>
        <v>14</v>
      </c>
      <c r="Q69" s="17">
        <v>0</v>
      </c>
      <c r="R69" s="17">
        <v>0</v>
      </c>
      <c r="S69" s="17">
        <v>0</v>
      </c>
      <c r="T69" s="17">
        <v>2</v>
      </c>
      <c r="U69" s="17">
        <v>12</v>
      </c>
      <c r="V69" s="17">
        <v>12</v>
      </c>
      <c r="W69" s="17">
        <v>0</v>
      </c>
      <c r="X69" s="17">
        <v>0</v>
      </c>
      <c r="Y69" s="17">
        <f t="shared" si="12"/>
        <v>14</v>
      </c>
      <c r="Z69" s="17">
        <v>0</v>
      </c>
      <c r="AA69" s="17">
        <v>0</v>
      </c>
      <c r="AB69" s="17">
        <f t="shared" si="13"/>
        <v>14</v>
      </c>
      <c r="AC69" s="20" t="s">
        <v>258</v>
      </c>
      <c r="AD69" s="20" t="s">
        <v>259</v>
      </c>
      <c r="AE69" s="20" t="s">
        <v>259</v>
      </c>
      <c r="AF69" s="18">
        <v>3.5416666666666666E-2</v>
      </c>
      <c r="AG69" s="17">
        <v>200</v>
      </c>
      <c r="AH69" s="17" t="s">
        <v>82</v>
      </c>
      <c r="AI69" s="20"/>
      <c r="AJ69" s="8">
        <f t="shared" si="14"/>
        <v>3.5416666666666666E-2</v>
      </c>
      <c r="AK69" s="3"/>
      <c r="BH69" s="24">
        <v>-30</v>
      </c>
      <c r="BI69" s="24" t="s">
        <v>58</v>
      </c>
    </row>
    <row r="70" spans="1:61" s="22" customFormat="1" ht="22.5" customHeight="1" x14ac:dyDescent="0.2">
      <c r="A70" s="19">
        <f>A69+1</f>
        <v>10</v>
      </c>
      <c r="B70" s="17" t="s">
        <v>228</v>
      </c>
      <c r="C70" s="17" t="s">
        <v>260</v>
      </c>
      <c r="D70" s="17" t="s">
        <v>49</v>
      </c>
      <c r="E70" s="17">
        <v>10</v>
      </c>
      <c r="F70" s="17">
        <v>1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11</v>
      </c>
      <c r="N70" s="17">
        <v>0</v>
      </c>
      <c r="O70" s="17">
        <v>0</v>
      </c>
      <c r="P70" s="17">
        <f t="shared" si="11"/>
        <v>11</v>
      </c>
      <c r="Q70" s="17">
        <v>0</v>
      </c>
      <c r="R70" s="17">
        <v>0</v>
      </c>
      <c r="S70" s="17">
        <v>0</v>
      </c>
      <c r="T70" s="17">
        <v>0</v>
      </c>
      <c r="U70" s="17">
        <v>11</v>
      </c>
      <c r="V70" s="17">
        <v>0</v>
      </c>
      <c r="W70" s="17">
        <v>0</v>
      </c>
      <c r="X70" s="17">
        <v>0</v>
      </c>
      <c r="Y70" s="17">
        <f t="shared" si="12"/>
        <v>11</v>
      </c>
      <c r="Z70" s="17">
        <v>0</v>
      </c>
      <c r="AA70" s="17">
        <v>0</v>
      </c>
      <c r="AB70" s="17">
        <f t="shared" si="13"/>
        <v>11</v>
      </c>
      <c r="AC70" s="20" t="s">
        <v>261</v>
      </c>
      <c r="AD70" s="20" t="s">
        <v>262</v>
      </c>
      <c r="AE70" s="20" t="s">
        <v>262</v>
      </c>
      <c r="AF70" s="18">
        <v>4.2361111111111106E-2</v>
      </c>
      <c r="AG70" s="17">
        <v>200</v>
      </c>
      <c r="AH70" s="17" t="s">
        <v>82</v>
      </c>
      <c r="AI70" s="20"/>
      <c r="AJ70" s="8">
        <f t="shared" si="14"/>
        <v>4.2361111111111106E-2</v>
      </c>
      <c r="AK70" s="3"/>
    </row>
    <row r="71" spans="1:61" s="22" customFormat="1" ht="22.5" customHeight="1" x14ac:dyDescent="0.2">
      <c r="A71" s="19">
        <f t="shared" si="15"/>
        <v>11</v>
      </c>
      <c r="B71" s="17" t="s">
        <v>228</v>
      </c>
      <c r="C71" s="17" t="s">
        <v>246</v>
      </c>
      <c r="D71" s="17" t="s">
        <v>49</v>
      </c>
      <c r="E71" s="17">
        <v>10</v>
      </c>
      <c r="F71" s="17">
        <v>1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4</v>
      </c>
      <c r="N71" s="17">
        <v>0</v>
      </c>
      <c r="O71" s="17">
        <v>0</v>
      </c>
      <c r="P71" s="17">
        <f t="shared" si="11"/>
        <v>4</v>
      </c>
      <c r="Q71" s="17">
        <v>0</v>
      </c>
      <c r="R71" s="17">
        <v>0</v>
      </c>
      <c r="S71" s="17">
        <v>0</v>
      </c>
      <c r="T71" s="17">
        <v>0</v>
      </c>
      <c r="U71" s="17">
        <v>4</v>
      </c>
      <c r="V71" s="17">
        <v>4</v>
      </c>
      <c r="W71" s="17">
        <v>0</v>
      </c>
      <c r="X71" s="17">
        <v>0</v>
      </c>
      <c r="Y71" s="17">
        <f t="shared" si="12"/>
        <v>4</v>
      </c>
      <c r="Z71" s="17">
        <v>0</v>
      </c>
      <c r="AA71" s="17">
        <v>0</v>
      </c>
      <c r="AB71" s="17">
        <f t="shared" si="13"/>
        <v>4</v>
      </c>
      <c r="AC71" s="20" t="s">
        <v>263</v>
      </c>
      <c r="AD71" s="20" t="s">
        <v>264</v>
      </c>
      <c r="AE71" s="20" t="s">
        <v>264</v>
      </c>
      <c r="AF71" s="18">
        <v>4.8611111111111112E-2</v>
      </c>
      <c r="AG71" s="17">
        <v>282</v>
      </c>
      <c r="AH71" s="17" t="s">
        <v>82</v>
      </c>
      <c r="AI71" s="20"/>
      <c r="AJ71" s="8">
        <f t="shared" si="14"/>
        <v>4.8611111111111112E-2</v>
      </c>
      <c r="AK71" s="3"/>
    </row>
    <row r="72" spans="1:61" s="22" customFormat="1" ht="22.5" customHeight="1" x14ac:dyDescent="0.2">
      <c r="A72" s="19">
        <f t="shared" si="15"/>
        <v>12</v>
      </c>
      <c r="B72" s="17" t="s">
        <v>228</v>
      </c>
      <c r="C72" s="17" t="s">
        <v>265</v>
      </c>
      <c r="D72" s="17" t="s">
        <v>49</v>
      </c>
      <c r="E72" s="17">
        <v>10</v>
      </c>
      <c r="F72" s="17">
        <v>1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6</v>
      </c>
      <c r="N72" s="17">
        <v>0</v>
      </c>
      <c r="O72" s="17">
        <v>0</v>
      </c>
      <c r="P72" s="17">
        <f t="shared" si="11"/>
        <v>6</v>
      </c>
      <c r="Q72" s="17">
        <v>0</v>
      </c>
      <c r="R72" s="17">
        <v>0</v>
      </c>
      <c r="S72" s="17">
        <v>0</v>
      </c>
      <c r="T72" s="17">
        <v>0</v>
      </c>
      <c r="U72" s="17">
        <v>6</v>
      </c>
      <c r="V72" s="17">
        <v>0</v>
      </c>
      <c r="W72" s="17">
        <v>0</v>
      </c>
      <c r="X72" s="17">
        <v>0</v>
      </c>
      <c r="Y72" s="17">
        <f t="shared" si="12"/>
        <v>6</v>
      </c>
      <c r="Z72" s="17">
        <v>0</v>
      </c>
      <c r="AA72" s="17">
        <v>0</v>
      </c>
      <c r="AB72" s="17">
        <f t="shared" si="13"/>
        <v>6</v>
      </c>
      <c r="AC72" s="20" t="s">
        <v>266</v>
      </c>
      <c r="AD72" s="20" t="s">
        <v>267</v>
      </c>
      <c r="AE72" s="20" t="s">
        <v>267</v>
      </c>
      <c r="AF72" s="18">
        <v>2.6388888888888889E-2</v>
      </c>
      <c r="AG72" s="17">
        <v>145</v>
      </c>
      <c r="AH72" s="17" t="s">
        <v>82</v>
      </c>
      <c r="AI72" s="20"/>
      <c r="AJ72" s="8">
        <f t="shared" si="14"/>
        <v>2.6388888888888889E-2</v>
      </c>
      <c r="AK72" s="3"/>
    </row>
    <row r="73" spans="1:61" s="22" customFormat="1" ht="22.5" customHeight="1" x14ac:dyDescent="0.2">
      <c r="A73" s="19">
        <f t="shared" si="15"/>
        <v>13</v>
      </c>
      <c r="B73" s="17" t="s">
        <v>228</v>
      </c>
      <c r="C73" s="17" t="s">
        <v>268</v>
      </c>
      <c r="D73" s="17" t="s">
        <v>49</v>
      </c>
      <c r="E73" s="17">
        <v>10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2</v>
      </c>
      <c r="N73" s="17">
        <v>0</v>
      </c>
      <c r="O73" s="17">
        <v>0</v>
      </c>
      <c r="P73" s="17">
        <f t="shared" si="11"/>
        <v>2</v>
      </c>
      <c r="Q73" s="17">
        <v>0</v>
      </c>
      <c r="R73" s="17">
        <v>0</v>
      </c>
      <c r="S73" s="17">
        <v>0</v>
      </c>
      <c r="T73" s="17">
        <v>0</v>
      </c>
      <c r="U73" s="17">
        <v>2</v>
      </c>
      <c r="V73" s="17">
        <v>2</v>
      </c>
      <c r="W73" s="17">
        <v>0</v>
      </c>
      <c r="X73" s="17">
        <v>0</v>
      </c>
      <c r="Y73" s="17">
        <f t="shared" si="12"/>
        <v>2</v>
      </c>
      <c r="Z73" s="17">
        <v>0</v>
      </c>
      <c r="AA73" s="17">
        <v>0</v>
      </c>
      <c r="AB73" s="17">
        <f t="shared" si="13"/>
        <v>2</v>
      </c>
      <c r="AC73" s="20" t="s">
        <v>269</v>
      </c>
      <c r="AD73" s="20" t="s">
        <v>270</v>
      </c>
      <c r="AE73" s="20" t="s">
        <v>270</v>
      </c>
      <c r="AF73" s="18">
        <v>9.375E-2</v>
      </c>
      <c r="AG73" s="19">
        <v>170</v>
      </c>
      <c r="AH73" s="17" t="s">
        <v>82</v>
      </c>
      <c r="AI73" s="20"/>
      <c r="AJ73" s="8">
        <f t="shared" si="14"/>
        <v>0</v>
      </c>
      <c r="AK73" s="3"/>
    </row>
    <row r="74" spans="1:61" s="22" customFormat="1" ht="22.5" customHeight="1" x14ac:dyDescent="0.2">
      <c r="A74" s="19">
        <f t="shared" si="15"/>
        <v>14</v>
      </c>
      <c r="B74" s="17" t="s">
        <v>228</v>
      </c>
      <c r="C74" s="17" t="s">
        <v>271</v>
      </c>
      <c r="D74" s="17" t="s">
        <v>49</v>
      </c>
      <c r="E74" s="17">
        <v>10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6</v>
      </c>
      <c r="N74" s="17">
        <v>0</v>
      </c>
      <c r="O74" s="17">
        <v>0</v>
      </c>
      <c r="P74" s="17">
        <f t="shared" si="11"/>
        <v>6</v>
      </c>
      <c r="Q74" s="17">
        <v>0</v>
      </c>
      <c r="R74" s="17">
        <v>0</v>
      </c>
      <c r="S74" s="17">
        <v>0</v>
      </c>
      <c r="T74" s="17">
        <v>0</v>
      </c>
      <c r="U74" s="17">
        <v>6</v>
      </c>
      <c r="V74" s="17">
        <v>0</v>
      </c>
      <c r="W74" s="17">
        <v>6</v>
      </c>
      <c r="X74" s="17">
        <v>0</v>
      </c>
      <c r="Y74" s="17">
        <f t="shared" si="12"/>
        <v>6</v>
      </c>
      <c r="Z74" s="17">
        <v>0</v>
      </c>
      <c r="AA74" s="17">
        <v>0</v>
      </c>
      <c r="AB74" s="17">
        <f t="shared" si="13"/>
        <v>6</v>
      </c>
      <c r="AC74" s="20" t="s">
        <v>272</v>
      </c>
      <c r="AD74" s="20" t="s">
        <v>273</v>
      </c>
      <c r="AE74" s="20" t="s">
        <v>273</v>
      </c>
      <c r="AF74" s="18">
        <v>7.0833333333333331E-2</v>
      </c>
      <c r="AG74" s="19">
        <v>133</v>
      </c>
      <c r="AH74" s="17" t="s">
        <v>82</v>
      </c>
      <c r="AI74" s="20"/>
      <c r="AJ74" s="8">
        <f t="shared" si="14"/>
        <v>0</v>
      </c>
      <c r="AK74" s="3"/>
    </row>
    <row r="75" spans="1:61" s="22" customFormat="1" ht="22.5" customHeight="1" x14ac:dyDescent="0.2">
      <c r="A75" s="19">
        <f t="shared" si="15"/>
        <v>15</v>
      </c>
      <c r="B75" s="17" t="s">
        <v>228</v>
      </c>
      <c r="C75" s="17" t="s">
        <v>274</v>
      </c>
      <c r="D75" s="17" t="s">
        <v>49</v>
      </c>
      <c r="E75" s="17">
        <v>10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18</v>
      </c>
      <c r="N75" s="17">
        <v>0</v>
      </c>
      <c r="O75" s="17">
        <v>0</v>
      </c>
      <c r="P75" s="17">
        <f t="shared" si="11"/>
        <v>18</v>
      </c>
      <c r="Q75" s="17">
        <v>0</v>
      </c>
      <c r="R75" s="17">
        <v>0</v>
      </c>
      <c r="S75" s="17">
        <v>0</v>
      </c>
      <c r="T75" s="17">
        <v>0</v>
      </c>
      <c r="U75" s="17">
        <v>18</v>
      </c>
      <c r="V75" s="17">
        <v>0</v>
      </c>
      <c r="W75" s="17">
        <v>18</v>
      </c>
      <c r="X75" s="17">
        <v>0</v>
      </c>
      <c r="Y75" s="17">
        <f t="shared" si="12"/>
        <v>18</v>
      </c>
      <c r="Z75" s="17">
        <v>0</v>
      </c>
      <c r="AA75" s="17">
        <v>0</v>
      </c>
      <c r="AB75" s="17">
        <f t="shared" si="13"/>
        <v>18</v>
      </c>
      <c r="AC75" s="20" t="s">
        <v>275</v>
      </c>
      <c r="AD75" s="20" t="s">
        <v>276</v>
      </c>
      <c r="AE75" s="20" t="s">
        <v>273</v>
      </c>
      <c r="AF75" s="18">
        <v>7.4305555555555555E-2</v>
      </c>
      <c r="AG75" s="19">
        <v>378</v>
      </c>
      <c r="AH75" s="17" t="s">
        <v>82</v>
      </c>
      <c r="AI75" s="20"/>
      <c r="AJ75" s="8">
        <f t="shared" si="14"/>
        <v>0</v>
      </c>
      <c r="AK75" s="3"/>
    </row>
    <row r="76" spans="1:61" s="22" customFormat="1" ht="22.5" customHeight="1" x14ac:dyDescent="0.2">
      <c r="A76" s="19">
        <f t="shared" si="15"/>
        <v>16</v>
      </c>
      <c r="B76" s="17" t="s">
        <v>228</v>
      </c>
      <c r="C76" s="17" t="s">
        <v>277</v>
      </c>
      <c r="D76" s="17" t="s">
        <v>49</v>
      </c>
      <c r="E76" s="17">
        <v>10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10</v>
      </c>
      <c r="N76" s="17">
        <v>0</v>
      </c>
      <c r="O76" s="17">
        <v>0</v>
      </c>
      <c r="P76" s="17">
        <f t="shared" si="11"/>
        <v>10</v>
      </c>
      <c r="Q76" s="17">
        <v>0</v>
      </c>
      <c r="R76" s="17">
        <v>0</v>
      </c>
      <c r="S76" s="17">
        <v>0</v>
      </c>
      <c r="T76" s="17">
        <v>0</v>
      </c>
      <c r="U76" s="17">
        <v>10</v>
      </c>
      <c r="V76" s="17">
        <v>0</v>
      </c>
      <c r="W76" s="17">
        <v>0</v>
      </c>
      <c r="X76" s="17">
        <v>0</v>
      </c>
      <c r="Y76" s="17">
        <f t="shared" si="12"/>
        <v>10</v>
      </c>
      <c r="Z76" s="17">
        <v>0</v>
      </c>
      <c r="AA76" s="17">
        <v>0</v>
      </c>
      <c r="AB76" s="17">
        <f t="shared" si="13"/>
        <v>10</v>
      </c>
      <c r="AC76" s="20" t="s">
        <v>275</v>
      </c>
      <c r="AD76" s="20" t="s">
        <v>278</v>
      </c>
      <c r="AE76" s="20" t="s">
        <v>278</v>
      </c>
      <c r="AF76" s="18">
        <v>0.26319444444444445</v>
      </c>
      <c r="AG76" s="19">
        <v>1055</v>
      </c>
      <c r="AH76" s="17" t="s">
        <v>82</v>
      </c>
      <c r="AI76" s="20"/>
      <c r="AJ76" s="8">
        <f t="shared" si="14"/>
        <v>0</v>
      </c>
      <c r="AK76" s="3"/>
      <c r="BH76" s="25"/>
      <c r="BI76" s="26"/>
    </row>
    <row r="77" spans="1:61" s="22" customFormat="1" ht="22.5" customHeight="1" x14ac:dyDescent="0.2">
      <c r="A77" s="19">
        <f>A76+1</f>
        <v>17</v>
      </c>
      <c r="B77" s="17" t="s">
        <v>228</v>
      </c>
      <c r="C77" s="17" t="s">
        <v>279</v>
      </c>
      <c r="D77" s="17" t="s">
        <v>49</v>
      </c>
      <c r="E77" s="17">
        <v>10</v>
      </c>
      <c r="F77" s="17">
        <v>1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3</v>
      </c>
      <c r="N77" s="17">
        <v>0</v>
      </c>
      <c r="O77" s="17">
        <v>0</v>
      </c>
      <c r="P77" s="17">
        <f t="shared" si="11"/>
        <v>3</v>
      </c>
      <c r="Q77" s="17">
        <v>0</v>
      </c>
      <c r="R77" s="17">
        <v>0</v>
      </c>
      <c r="S77" s="17">
        <v>0</v>
      </c>
      <c r="T77" s="17">
        <v>0</v>
      </c>
      <c r="U77" s="17">
        <v>3</v>
      </c>
      <c r="V77" s="17">
        <v>3</v>
      </c>
      <c r="W77" s="17">
        <v>0</v>
      </c>
      <c r="X77" s="17">
        <v>0</v>
      </c>
      <c r="Y77" s="17">
        <f t="shared" si="12"/>
        <v>3</v>
      </c>
      <c r="Z77" s="17">
        <v>0</v>
      </c>
      <c r="AA77" s="17">
        <v>0</v>
      </c>
      <c r="AB77" s="17">
        <f t="shared" si="13"/>
        <v>3</v>
      </c>
      <c r="AC77" s="20" t="s">
        <v>280</v>
      </c>
      <c r="AD77" s="20" t="s">
        <v>281</v>
      </c>
      <c r="AE77" s="20" t="s">
        <v>281</v>
      </c>
      <c r="AF77" s="18">
        <v>2.4305555555555556E-2</v>
      </c>
      <c r="AG77" s="17">
        <v>415</v>
      </c>
      <c r="AH77" s="17" t="s">
        <v>82</v>
      </c>
      <c r="AI77" s="20"/>
      <c r="AJ77" s="8">
        <f t="shared" si="14"/>
        <v>2.4305555555555556E-2</v>
      </c>
      <c r="AK77" s="3"/>
      <c r="BH77" s="29"/>
      <c r="BI77" s="30"/>
    </row>
    <row r="78" spans="1:61" s="22" customFormat="1" ht="22.5" customHeight="1" x14ac:dyDescent="0.2">
      <c r="A78" s="19">
        <f t="shared" si="15"/>
        <v>18</v>
      </c>
      <c r="B78" s="17" t="s">
        <v>228</v>
      </c>
      <c r="C78" s="17" t="s">
        <v>257</v>
      </c>
      <c r="D78" s="17" t="s">
        <v>49</v>
      </c>
      <c r="E78" s="17">
        <v>10</v>
      </c>
      <c r="F78" s="17">
        <v>1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2</v>
      </c>
      <c r="M78" s="17">
        <v>12</v>
      </c>
      <c r="N78" s="17">
        <v>0</v>
      </c>
      <c r="O78" s="17">
        <v>0</v>
      </c>
      <c r="P78" s="17">
        <f t="shared" si="11"/>
        <v>14</v>
      </c>
      <c r="Q78" s="17">
        <v>0</v>
      </c>
      <c r="R78" s="17">
        <v>0</v>
      </c>
      <c r="S78" s="17">
        <v>0</v>
      </c>
      <c r="T78" s="17">
        <v>2</v>
      </c>
      <c r="U78" s="17">
        <v>12</v>
      </c>
      <c r="V78" s="17">
        <v>12</v>
      </c>
      <c r="W78" s="17">
        <v>0</v>
      </c>
      <c r="X78" s="17">
        <v>0</v>
      </c>
      <c r="Y78" s="17">
        <f t="shared" si="12"/>
        <v>14</v>
      </c>
      <c r="Z78" s="17">
        <v>0</v>
      </c>
      <c r="AA78" s="17">
        <v>0</v>
      </c>
      <c r="AB78" s="17">
        <f t="shared" si="13"/>
        <v>14</v>
      </c>
      <c r="AC78" s="20" t="s">
        <v>282</v>
      </c>
      <c r="AD78" s="20" t="s">
        <v>283</v>
      </c>
      <c r="AE78" s="20" t="s">
        <v>283</v>
      </c>
      <c r="AF78" s="18">
        <v>0.12013888888888889</v>
      </c>
      <c r="AG78" s="17">
        <v>249</v>
      </c>
      <c r="AH78" s="17" t="s">
        <v>82</v>
      </c>
      <c r="AI78" s="20"/>
      <c r="AJ78" s="8">
        <f t="shared" si="14"/>
        <v>0.12013888888888889</v>
      </c>
      <c r="AK78" s="3"/>
    </row>
    <row r="79" spans="1:61" s="22" customFormat="1" ht="22.5" customHeight="1" x14ac:dyDescent="0.2">
      <c r="A79" s="19">
        <f>A78+1</f>
        <v>19</v>
      </c>
      <c r="B79" s="17" t="s">
        <v>228</v>
      </c>
      <c r="C79" s="17" t="s">
        <v>284</v>
      </c>
      <c r="D79" s="17" t="s">
        <v>49</v>
      </c>
      <c r="E79" s="17">
        <v>10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8</v>
      </c>
      <c r="N79" s="17">
        <v>0</v>
      </c>
      <c r="O79" s="17">
        <v>0</v>
      </c>
      <c r="P79" s="17">
        <f t="shared" si="11"/>
        <v>8</v>
      </c>
      <c r="Q79" s="17">
        <v>0</v>
      </c>
      <c r="R79" s="17">
        <v>0</v>
      </c>
      <c r="S79" s="17">
        <v>0</v>
      </c>
      <c r="T79" s="17">
        <v>0</v>
      </c>
      <c r="U79" s="17">
        <v>8</v>
      </c>
      <c r="V79" s="17">
        <v>0</v>
      </c>
      <c r="W79" s="17">
        <v>0</v>
      </c>
      <c r="X79" s="17">
        <v>0</v>
      </c>
      <c r="Y79" s="17">
        <f t="shared" si="12"/>
        <v>8</v>
      </c>
      <c r="Z79" s="17">
        <v>0</v>
      </c>
      <c r="AA79" s="17">
        <v>0</v>
      </c>
      <c r="AB79" s="17">
        <f t="shared" si="13"/>
        <v>8</v>
      </c>
      <c r="AC79" s="20" t="s">
        <v>285</v>
      </c>
      <c r="AD79" s="20" t="s">
        <v>286</v>
      </c>
      <c r="AE79" s="20" t="s">
        <v>286</v>
      </c>
      <c r="AF79" s="18">
        <v>0.25972222222222224</v>
      </c>
      <c r="AG79" s="17">
        <v>230</v>
      </c>
      <c r="AH79" s="17" t="s">
        <v>82</v>
      </c>
      <c r="AI79" s="20"/>
      <c r="AJ79" s="8">
        <f t="shared" si="14"/>
        <v>0</v>
      </c>
      <c r="AK79" s="3"/>
    </row>
    <row r="80" spans="1:61" s="22" customFormat="1" ht="22.5" customHeight="1" x14ac:dyDescent="0.2">
      <c r="A80" s="19">
        <f t="shared" si="15"/>
        <v>20</v>
      </c>
      <c r="B80" s="17" t="s">
        <v>228</v>
      </c>
      <c r="C80" s="17" t="s">
        <v>287</v>
      </c>
      <c r="D80" s="17" t="s">
        <v>49</v>
      </c>
      <c r="E80" s="17">
        <v>10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15</v>
      </c>
      <c r="N80" s="17">
        <v>0</v>
      </c>
      <c r="O80" s="17">
        <v>0</v>
      </c>
      <c r="P80" s="17">
        <f t="shared" si="11"/>
        <v>15</v>
      </c>
      <c r="Q80" s="17">
        <v>0</v>
      </c>
      <c r="R80" s="17">
        <v>0</v>
      </c>
      <c r="S80" s="17">
        <v>0</v>
      </c>
      <c r="T80" s="17">
        <v>0</v>
      </c>
      <c r="U80" s="17">
        <v>15</v>
      </c>
      <c r="V80" s="17">
        <v>0</v>
      </c>
      <c r="W80" s="17">
        <v>0</v>
      </c>
      <c r="X80" s="17">
        <v>0</v>
      </c>
      <c r="Y80" s="17">
        <f t="shared" si="12"/>
        <v>15</v>
      </c>
      <c r="Z80" s="17">
        <v>0</v>
      </c>
      <c r="AA80" s="17">
        <v>0</v>
      </c>
      <c r="AB80" s="17">
        <f t="shared" si="13"/>
        <v>15</v>
      </c>
      <c r="AC80" s="20" t="s">
        <v>288</v>
      </c>
      <c r="AD80" s="20" t="s">
        <v>289</v>
      </c>
      <c r="AE80" s="20" t="s">
        <v>289</v>
      </c>
      <c r="AF80" s="18">
        <v>5.5555555555555552E-2</v>
      </c>
      <c r="AG80" s="17">
        <v>339</v>
      </c>
      <c r="AH80" s="17" t="s">
        <v>82</v>
      </c>
      <c r="AI80" s="20"/>
      <c r="AJ80" s="8">
        <f t="shared" si="14"/>
        <v>0</v>
      </c>
      <c r="AK80" s="3"/>
    </row>
    <row r="81" spans="1:61" s="22" customFormat="1" ht="22.5" customHeight="1" x14ac:dyDescent="0.2">
      <c r="A81" s="19">
        <f>A80+1</f>
        <v>21</v>
      </c>
      <c r="B81" s="17" t="s">
        <v>228</v>
      </c>
      <c r="C81" s="17" t="s">
        <v>290</v>
      </c>
      <c r="D81" s="17" t="s">
        <v>49</v>
      </c>
      <c r="E81" s="17">
        <v>10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12</v>
      </c>
      <c r="N81" s="17">
        <v>0</v>
      </c>
      <c r="O81" s="17">
        <v>0</v>
      </c>
      <c r="P81" s="17">
        <f t="shared" si="11"/>
        <v>12</v>
      </c>
      <c r="Q81" s="17">
        <v>0</v>
      </c>
      <c r="R81" s="17">
        <v>0</v>
      </c>
      <c r="S81" s="17">
        <v>0</v>
      </c>
      <c r="T81" s="17">
        <v>0</v>
      </c>
      <c r="U81" s="17">
        <v>12</v>
      </c>
      <c r="V81" s="17">
        <v>0</v>
      </c>
      <c r="W81" s="17">
        <v>0</v>
      </c>
      <c r="X81" s="17">
        <v>0</v>
      </c>
      <c r="Y81" s="17">
        <f t="shared" si="12"/>
        <v>12</v>
      </c>
      <c r="Z81" s="17">
        <v>0</v>
      </c>
      <c r="AA81" s="17">
        <v>0</v>
      </c>
      <c r="AB81" s="17">
        <f t="shared" si="13"/>
        <v>12</v>
      </c>
      <c r="AC81" s="20" t="s">
        <v>291</v>
      </c>
      <c r="AD81" s="20" t="s">
        <v>292</v>
      </c>
      <c r="AE81" s="20" t="s">
        <v>293</v>
      </c>
      <c r="AF81" s="18">
        <v>0.11666666666666665</v>
      </c>
      <c r="AG81" s="17">
        <v>2654</v>
      </c>
      <c r="AH81" s="17" t="s">
        <v>82</v>
      </c>
      <c r="AI81" s="20"/>
      <c r="AJ81" s="8">
        <f t="shared" si="14"/>
        <v>0</v>
      </c>
      <c r="AK81" s="3"/>
    </row>
    <row r="82" spans="1:61" s="22" customFormat="1" ht="22.5" customHeight="1" x14ac:dyDescent="0.2">
      <c r="A82" s="19">
        <f t="shared" si="15"/>
        <v>22</v>
      </c>
      <c r="B82" s="17" t="s">
        <v>228</v>
      </c>
      <c r="C82" s="17" t="s">
        <v>287</v>
      </c>
      <c r="D82" s="17" t="s">
        <v>49</v>
      </c>
      <c r="E82" s="17">
        <v>10</v>
      </c>
      <c r="F82" s="17">
        <v>1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15</v>
      </c>
      <c r="N82" s="17">
        <v>0</v>
      </c>
      <c r="O82" s="17">
        <v>0</v>
      </c>
      <c r="P82" s="17">
        <f t="shared" si="11"/>
        <v>15</v>
      </c>
      <c r="Q82" s="17">
        <v>0</v>
      </c>
      <c r="R82" s="17">
        <v>0</v>
      </c>
      <c r="S82" s="17">
        <v>0</v>
      </c>
      <c r="T82" s="17">
        <v>0</v>
      </c>
      <c r="U82" s="17">
        <v>15</v>
      </c>
      <c r="V82" s="17">
        <v>0</v>
      </c>
      <c r="W82" s="17">
        <v>0</v>
      </c>
      <c r="X82" s="17">
        <v>0</v>
      </c>
      <c r="Y82" s="17">
        <f t="shared" si="12"/>
        <v>15</v>
      </c>
      <c r="Z82" s="17">
        <v>0</v>
      </c>
      <c r="AA82" s="17">
        <v>0</v>
      </c>
      <c r="AB82" s="17">
        <f t="shared" si="13"/>
        <v>15</v>
      </c>
      <c r="AC82" s="20" t="s">
        <v>294</v>
      </c>
      <c r="AD82" s="20" t="s">
        <v>295</v>
      </c>
      <c r="AE82" s="20" t="s">
        <v>295</v>
      </c>
      <c r="AF82" s="18">
        <v>0.1388888888888889</v>
      </c>
      <c r="AG82" s="17">
        <v>1029</v>
      </c>
      <c r="AH82" s="17" t="s">
        <v>82</v>
      </c>
      <c r="AI82" s="20"/>
      <c r="AJ82" s="8">
        <f t="shared" si="14"/>
        <v>0.1388888888888889</v>
      </c>
      <c r="AK82" s="3"/>
    </row>
    <row r="83" spans="1:61" s="22" customFormat="1" ht="22.5" customHeight="1" x14ac:dyDescent="0.2">
      <c r="A83" s="19">
        <f>A82+1</f>
        <v>23</v>
      </c>
      <c r="B83" s="17" t="s">
        <v>228</v>
      </c>
      <c r="C83" s="17" t="s">
        <v>277</v>
      </c>
      <c r="D83" s="17" t="s">
        <v>49</v>
      </c>
      <c r="E83" s="17">
        <v>10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15</v>
      </c>
      <c r="N83" s="17">
        <v>0</v>
      </c>
      <c r="O83" s="17">
        <v>0</v>
      </c>
      <c r="P83" s="17">
        <f t="shared" si="11"/>
        <v>15</v>
      </c>
      <c r="Q83" s="17">
        <v>0</v>
      </c>
      <c r="R83" s="17">
        <v>0</v>
      </c>
      <c r="S83" s="17">
        <v>0</v>
      </c>
      <c r="T83" s="17">
        <v>0</v>
      </c>
      <c r="U83" s="17">
        <v>15</v>
      </c>
      <c r="V83" s="17">
        <v>0</v>
      </c>
      <c r="W83" s="17">
        <v>0</v>
      </c>
      <c r="X83" s="17">
        <v>0</v>
      </c>
      <c r="Y83" s="17">
        <f t="shared" si="12"/>
        <v>15</v>
      </c>
      <c r="Z83" s="17">
        <v>0</v>
      </c>
      <c r="AA83" s="17">
        <v>0</v>
      </c>
      <c r="AB83" s="17">
        <f t="shared" si="13"/>
        <v>15</v>
      </c>
      <c r="AC83" s="20" t="s">
        <v>296</v>
      </c>
      <c r="AD83" s="20" t="s">
        <v>297</v>
      </c>
      <c r="AE83" s="20" t="s">
        <v>297</v>
      </c>
      <c r="AF83" s="18">
        <v>4.7222222222222221E-2</v>
      </c>
      <c r="AG83" s="17">
        <v>170</v>
      </c>
      <c r="AH83" s="17" t="s">
        <v>82</v>
      </c>
      <c r="AI83" s="20"/>
      <c r="AJ83" s="8">
        <f t="shared" si="14"/>
        <v>0</v>
      </c>
      <c r="AK83" s="3"/>
    </row>
    <row r="84" spans="1:61" s="22" customFormat="1" ht="22.5" customHeight="1" x14ac:dyDescent="0.2">
      <c r="A84" s="19">
        <f t="shared" si="15"/>
        <v>24</v>
      </c>
      <c r="B84" s="17" t="s">
        <v>228</v>
      </c>
      <c r="C84" s="17" t="s">
        <v>284</v>
      </c>
      <c r="D84" s="17" t="s">
        <v>49</v>
      </c>
      <c r="E84" s="17">
        <v>10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8</v>
      </c>
      <c r="N84" s="17">
        <v>0</v>
      </c>
      <c r="O84" s="17">
        <v>0</v>
      </c>
      <c r="P84" s="17">
        <f t="shared" si="11"/>
        <v>8</v>
      </c>
      <c r="Q84" s="17">
        <v>0</v>
      </c>
      <c r="R84" s="17">
        <v>0</v>
      </c>
      <c r="S84" s="17">
        <v>0</v>
      </c>
      <c r="T84" s="17">
        <v>0</v>
      </c>
      <c r="U84" s="17">
        <v>8</v>
      </c>
      <c r="V84" s="17">
        <v>0</v>
      </c>
      <c r="W84" s="17">
        <v>0</v>
      </c>
      <c r="X84" s="17">
        <v>0</v>
      </c>
      <c r="Y84" s="17">
        <f t="shared" si="12"/>
        <v>8</v>
      </c>
      <c r="Z84" s="17">
        <v>0</v>
      </c>
      <c r="AA84" s="17">
        <v>0</v>
      </c>
      <c r="AB84" s="17">
        <f t="shared" si="13"/>
        <v>8</v>
      </c>
      <c r="AC84" s="20" t="s">
        <v>298</v>
      </c>
      <c r="AD84" s="20" t="s">
        <v>299</v>
      </c>
      <c r="AE84" s="20" t="s">
        <v>299</v>
      </c>
      <c r="AF84" s="18">
        <v>0.10486111111111111</v>
      </c>
      <c r="AG84" s="17">
        <v>735</v>
      </c>
      <c r="AH84" s="17" t="s">
        <v>82</v>
      </c>
      <c r="AI84" s="20"/>
      <c r="AJ84" s="8">
        <f t="shared" si="14"/>
        <v>0</v>
      </c>
      <c r="AK84" s="3"/>
    </row>
    <row r="85" spans="1:61" s="22" customFormat="1" ht="22.5" customHeight="1" x14ac:dyDescent="0.2">
      <c r="A85" s="19">
        <f t="shared" si="15"/>
        <v>25</v>
      </c>
      <c r="B85" s="17" t="s">
        <v>228</v>
      </c>
      <c r="C85" s="17" t="s">
        <v>300</v>
      </c>
      <c r="D85" s="17" t="s">
        <v>49</v>
      </c>
      <c r="E85" s="17">
        <v>10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4</v>
      </c>
      <c r="N85" s="17">
        <v>0</v>
      </c>
      <c r="O85" s="17">
        <v>0</v>
      </c>
      <c r="P85" s="17">
        <f t="shared" si="11"/>
        <v>4</v>
      </c>
      <c r="Q85" s="17">
        <v>0</v>
      </c>
      <c r="R85" s="17">
        <v>0</v>
      </c>
      <c r="S85" s="17">
        <v>0</v>
      </c>
      <c r="T85" s="17">
        <v>0</v>
      </c>
      <c r="U85" s="17">
        <v>4</v>
      </c>
      <c r="V85" s="17">
        <v>0</v>
      </c>
      <c r="W85" s="17">
        <v>0</v>
      </c>
      <c r="X85" s="17">
        <v>0</v>
      </c>
      <c r="Y85" s="17">
        <f t="shared" si="12"/>
        <v>4</v>
      </c>
      <c r="Z85" s="17">
        <v>0</v>
      </c>
      <c r="AA85" s="17">
        <v>0</v>
      </c>
      <c r="AB85" s="17">
        <f t="shared" si="13"/>
        <v>4</v>
      </c>
      <c r="AC85" s="20" t="s">
        <v>301</v>
      </c>
      <c r="AD85" s="20" t="s">
        <v>302</v>
      </c>
      <c r="AE85" s="20" t="s">
        <v>303</v>
      </c>
      <c r="AF85" s="18">
        <v>5.486111111111111E-2</v>
      </c>
      <c r="AG85" s="17">
        <v>250</v>
      </c>
      <c r="AH85" s="17" t="s">
        <v>82</v>
      </c>
      <c r="AI85" s="20"/>
      <c r="AJ85" s="8">
        <f t="shared" si="14"/>
        <v>0</v>
      </c>
      <c r="AK85" s="3"/>
    </row>
    <row r="86" spans="1:61" s="22" customFormat="1" ht="22.5" customHeight="1" x14ac:dyDescent="0.2">
      <c r="A86" s="19">
        <f t="shared" si="15"/>
        <v>26</v>
      </c>
      <c r="B86" s="17" t="s">
        <v>228</v>
      </c>
      <c r="C86" s="17" t="s">
        <v>304</v>
      </c>
      <c r="D86" s="17" t="s">
        <v>49</v>
      </c>
      <c r="E86" s="17">
        <v>10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3</v>
      </c>
      <c r="N86" s="17">
        <v>0</v>
      </c>
      <c r="O86" s="17">
        <v>0</v>
      </c>
      <c r="P86" s="17">
        <f t="shared" si="11"/>
        <v>3</v>
      </c>
      <c r="Q86" s="17">
        <v>0</v>
      </c>
      <c r="R86" s="17">
        <v>0</v>
      </c>
      <c r="S86" s="17">
        <v>0</v>
      </c>
      <c r="T86" s="17">
        <v>0</v>
      </c>
      <c r="U86" s="17">
        <v>3</v>
      </c>
      <c r="V86" s="17">
        <v>0</v>
      </c>
      <c r="W86" s="17">
        <v>0</v>
      </c>
      <c r="X86" s="17">
        <v>0</v>
      </c>
      <c r="Y86" s="17">
        <f t="shared" si="12"/>
        <v>3</v>
      </c>
      <c r="Z86" s="17">
        <v>0</v>
      </c>
      <c r="AA86" s="17">
        <v>0</v>
      </c>
      <c r="AB86" s="17">
        <f t="shared" si="13"/>
        <v>3</v>
      </c>
      <c r="AC86" s="20" t="s">
        <v>305</v>
      </c>
      <c r="AD86" s="20" t="s">
        <v>306</v>
      </c>
      <c r="AE86" s="20" t="s">
        <v>303</v>
      </c>
      <c r="AF86" s="18">
        <v>4.1666666666666664E-2</v>
      </c>
      <c r="AG86" s="17">
        <v>250</v>
      </c>
      <c r="AH86" s="17" t="s">
        <v>82</v>
      </c>
      <c r="AI86" s="20"/>
      <c r="AJ86" s="8">
        <f t="shared" si="14"/>
        <v>0</v>
      </c>
      <c r="AK86" s="3"/>
    </row>
    <row r="87" spans="1:61" s="22" customFormat="1" ht="22.5" customHeight="1" x14ac:dyDescent="0.2">
      <c r="A87" s="19">
        <f t="shared" si="15"/>
        <v>27</v>
      </c>
      <c r="B87" s="17" t="s">
        <v>228</v>
      </c>
      <c r="C87" s="17" t="s">
        <v>290</v>
      </c>
      <c r="D87" s="17" t="s">
        <v>49</v>
      </c>
      <c r="E87" s="17">
        <v>10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12</v>
      </c>
      <c r="N87" s="17">
        <v>0</v>
      </c>
      <c r="O87" s="17">
        <v>0</v>
      </c>
      <c r="P87" s="17">
        <f t="shared" si="11"/>
        <v>12</v>
      </c>
      <c r="Q87" s="17">
        <v>0</v>
      </c>
      <c r="R87" s="17">
        <v>0</v>
      </c>
      <c r="S87" s="17">
        <v>0</v>
      </c>
      <c r="T87" s="17">
        <v>0</v>
      </c>
      <c r="U87" s="17">
        <v>12</v>
      </c>
      <c r="V87" s="17">
        <v>0</v>
      </c>
      <c r="W87" s="17">
        <v>0</v>
      </c>
      <c r="X87" s="17">
        <v>0</v>
      </c>
      <c r="Y87" s="17">
        <f t="shared" si="12"/>
        <v>12</v>
      </c>
      <c r="Z87" s="17">
        <v>0</v>
      </c>
      <c r="AA87" s="17">
        <v>0</v>
      </c>
      <c r="AB87" s="17">
        <f t="shared" si="13"/>
        <v>12</v>
      </c>
      <c r="AC87" s="20" t="s">
        <v>307</v>
      </c>
      <c r="AD87" s="20" t="s">
        <v>308</v>
      </c>
      <c r="AE87" s="20" t="s">
        <v>308</v>
      </c>
      <c r="AF87" s="18">
        <v>0.10069444444444443</v>
      </c>
      <c r="AG87" s="17">
        <v>1345</v>
      </c>
      <c r="AH87" s="17" t="s">
        <v>82</v>
      </c>
      <c r="AI87" s="20"/>
      <c r="AJ87" s="8">
        <f t="shared" si="14"/>
        <v>0</v>
      </c>
      <c r="AK87" s="3"/>
    </row>
    <row r="88" spans="1:61" s="22" customFormat="1" ht="22.5" customHeight="1" x14ac:dyDescent="0.2">
      <c r="A88" s="19">
        <f t="shared" si="15"/>
        <v>28</v>
      </c>
      <c r="B88" s="17" t="s">
        <v>228</v>
      </c>
      <c r="C88" s="17" t="s">
        <v>290</v>
      </c>
      <c r="D88" s="17" t="s">
        <v>49</v>
      </c>
      <c r="E88" s="17">
        <v>10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12</v>
      </c>
      <c r="N88" s="17">
        <v>0</v>
      </c>
      <c r="O88" s="17">
        <v>0</v>
      </c>
      <c r="P88" s="17">
        <f t="shared" si="11"/>
        <v>12</v>
      </c>
      <c r="Q88" s="17">
        <v>0</v>
      </c>
      <c r="R88" s="17">
        <v>0</v>
      </c>
      <c r="S88" s="17">
        <v>0</v>
      </c>
      <c r="T88" s="17">
        <v>0</v>
      </c>
      <c r="U88" s="17">
        <v>12</v>
      </c>
      <c r="V88" s="17">
        <v>0</v>
      </c>
      <c r="W88" s="17">
        <v>0</v>
      </c>
      <c r="X88" s="17">
        <v>0</v>
      </c>
      <c r="Y88" s="17">
        <f t="shared" si="12"/>
        <v>12</v>
      </c>
      <c r="Z88" s="17">
        <v>0</v>
      </c>
      <c r="AA88" s="17">
        <v>0</v>
      </c>
      <c r="AB88" s="17">
        <f t="shared" si="13"/>
        <v>12</v>
      </c>
      <c r="AC88" s="20" t="s">
        <v>309</v>
      </c>
      <c r="AD88" s="20" t="s">
        <v>310</v>
      </c>
      <c r="AE88" s="20" t="s">
        <v>310</v>
      </c>
      <c r="AF88" s="18">
        <v>7.2916666666666671E-2</v>
      </c>
      <c r="AG88" s="17">
        <v>1123</v>
      </c>
      <c r="AH88" s="17" t="s">
        <v>82</v>
      </c>
      <c r="AI88" s="20"/>
      <c r="AJ88" s="8">
        <f t="shared" si="14"/>
        <v>0</v>
      </c>
      <c r="AK88" s="3"/>
    </row>
    <row r="89" spans="1:61" s="22" customFormat="1" ht="22.5" customHeight="1" x14ac:dyDescent="0.2">
      <c r="A89" s="19">
        <f t="shared" si="15"/>
        <v>29</v>
      </c>
      <c r="B89" s="17" t="s">
        <v>228</v>
      </c>
      <c r="C89" s="17" t="s">
        <v>311</v>
      </c>
      <c r="D89" s="17" t="s">
        <v>49</v>
      </c>
      <c r="E89" s="17">
        <v>0.4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3</v>
      </c>
      <c r="N89" s="17">
        <v>0</v>
      </c>
      <c r="O89" s="17">
        <v>0</v>
      </c>
      <c r="P89" s="17">
        <f t="shared" si="11"/>
        <v>3</v>
      </c>
      <c r="Q89" s="17">
        <v>0</v>
      </c>
      <c r="R89" s="17">
        <v>0</v>
      </c>
      <c r="S89" s="17">
        <v>0</v>
      </c>
      <c r="T89" s="17">
        <v>0</v>
      </c>
      <c r="U89" s="17">
        <v>3</v>
      </c>
      <c r="V89" s="17">
        <v>0</v>
      </c>
      <c r="W89" s="17">
        <v>0</v>
      </c>
      <c r="X89" s="17">
        <v>0</v>
      </c>
      <c r="Y89" s="17">
        <f>SUM(Q89:X89)</f>
        <v>3</v>
      </c>
      <c r="Z89" s="17">
        <v>0</v>
      </c>
      <c r="AA89" s="17">
        <v>0</v>
      </c>
      <c r="AB89" s="17">
        <f t="shared" si="13"/>
        <v>3</v>
      </c>
      <c r="AC89" s="20" t="s">
        <v>312</v>
      </c>
      <c r="AD89" s="20" t="s">
        <v>313</v>
      </c>
      <c r="AE89" s="20" t="s">
        <v>313</v>
      </c>
      <c r="AF89" s="18">
        <v>0.26666666666666666</v>
      </c>
      <c r="AG89" s="17">
        <v>230</v>
      </c>
      <c r="AH89" s="17" t="s">
        <v>82</v>
      </c>
      <c r="AI89" s="20"/>
      <c r="AJ89" s="8">
        <f t="shared" si="14"/>
        <v>0</v>
      </c>
      <c r="AK89" s="3"/>
    </row>
    <row r="90" spans="1:61" s="22" customFormat="1" ht="22.5" customHeight="1" x14ac:dyDescent="0.2">
      <c r="A90" s="19">
        <f t="shared" si="15"/>
        <v>30</v>
      </c>
      <c r="B90" s="17" t="s">
        <v>228</v>
      </c>
      <c r="C90" s="17" t="s">
        <v>314</v>
      </c>
      <c r="D90" s="17" t="s">
        <v>49</v>
      </c>
      <c r="E90" s="17">
        <v>10</v>
      </c>
      <c r="F90" s="17">
        <v>1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5</v>
      </c>
      <c r="N90" s="17">
        <v>0</v>
      </c>
      <c r="O90" s="17">
        <v>0</v>
      </c>
      <c r="P90" s="17">
        <f t="shared" si="11"/>
        <v>5</v>
      </c>
      <c r="Q90" s="17">
        <v>0</v>
      </c>
      <c r="R90" s="17">
        <v>0</v>
      </c>
      <c r="S90" s="17">
        <v>0</v>
      </c>
      <c r="T90" s="17">
        <v>0</v>
      </c>
      <c r="U90" s="17">
        <v>5</v>
      </c>
      <c r="V90" s="17">
        <v>0</v>
      </c>
      <c r="W90" s="17">
        <v>0</v>
      </c>
      <c r="X90" s="17">
        <v>0</v>
      </c>
      <c r="Y90" s="17">
        <f t="shared" si="12"/>
        <v>5</v>
      </c>
      <c r="Z90" s="17">
        <v>0</v>
      </c>
      <c r="AA90" s="17">
        <v>0</v>
      </c>
      <c r="AB90" s="17">
        <f t="shared" si="13"/>
        <v>5</v>
      </c>
      <c r="AC90" s="20" t="s">
        <v>315</v>
      </c>
      <c r="AD90" s="20" t="s">
        <v>316</v>
      </c>
      <c r="AE90" s="20" t="s">
        <v>316</v>
      </c>
      <c r="AF90" s="18">
        <v>1.1111111111111112E-2</v>
      </c>
      <c r="AG90" s="17">
        <v>54</v>
      </c>
      <c r="AH90" s="17" t="s">
        <v>82</v>
      </c>
      <c r="AI90" s="20"/>
      <c r="AJ90" s="8">
        <f t="shared" si="14"/>
        <v>1.1111111111111112E-2</v>
      </c>
      <c r="AK90" s="3"/>
    </row>
    <row r="91" spans="1:61" s="11" customFormat="1" ht="18.75" customHeight="1" x14ac:dyDescent="0.2">
      <c r="A91" s="15" t="s">
        <v>317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8"/>
      <c r="AK91" s="8"/>
    </row>
    <row r="92" spans="1:61" s="22" customFormat="1" ht="21.75" customHeight="1" x14ac:dyDescent="0.2">
      <c r="A92" s="19" t="s">
        <v>46</v>
      </c>
      <c r="B92" s="17" t="s">
        <v>318</v>
      </c>
      <c r="C92" s="17" t="s">
        <v>319</v>
      </c>
      <c r="D92" s="17" t="s">
        <v>49</v>
      </c>
      <c r="E92" s="17">
        <v>10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15</v>
      </c>
      <c r="M92" s="17">
        <v>244</v>
      </c>
      <c r="N92" s="17">
        <v>0</v>
      </c>
      <c r="O92" s="17">
        <v>0</v>
      </c>
      <c r="P92" s="17">
        <f t="shared" ref="P92:P137" si="16">I92+J92+K92+L92+M92+N92+O92</f>
        <v>259</v>
      </c>
      <c r="Q92" s="17">
        <v>0</v>
      </c>
      <c r="R92" s="17">
        <v>0</v>
      </c>
      <c r="S92" s="17">
        <v>0</v>
      </c>
      <c r="T92" s="17">
        <v>15</v>
      </c>
      <c r="U92" s="17">
        <v>244</v>
      </c>
      <c r="V92" s="17">
        <v>0</v>
      </c>
      <c r="W92" s="17">
        <v>0</v>
      </c>
      <c r="X92" s="17">
        <v>0</v>
      </c>
      <c r="Y92" s="17">
        <f t="shared" ref="Y92:Y137" si="17">SUM(Q92:U92)</f>
        <v>259</v>
      </c>
      <c r="Z92" s="17">
        <v>0</v>
      </c>
      <c r="AA92" s="17">
        <v>0</v>
      </c>
      <c r="AB92" s="17">
        <f t="shared" ref="AB92:AB137" si="18">Y92+Z92+AA92</f>
        <v>259</v>
      </c>
      <c r="AC92" s="20" t="s">
        <v>320</v>
      </c>
      <c r="AD92" s="20" t="s">
        <v>321</v>
      </c>
      <c r="AE92" s="20" t="s">
        <v>321</v>
      </c>
      <c r="AF92" s="42">
        <v>1.8749999999999999E-2</v>
      </c>
      <c r="AG92" s="17"/>
      <c r="AH92" s="17" t="s">
        <v>82</v>
      </c>
      <c r="AI92" s="20"/>
      <c r="AJ92" s="8">
        <f t="shared" ref="AJ92:AJ137" si="19">IF(F92=1,AF92,0)</f>
        <v>0</v>
      </c>
      <c r="AK92" s="3"/>
      <c r="BH92" s="43">
        <v>-15</v>
      </c>
      <c r="BI92" s="43" t="s">
        <v>58</v>
      </c>
    </row>
    <row r="93" spans="1:61" s="22" customFormat="1" ht="21.75" customHeight="1" x14ac:dyDescent="0.2">
      <c r="A93" s="19">
        <v>2</v>
      </c>
      <c r="B93" s="17" t="s">
        <v>318</v>
      </c>
      <c r="C93" s="17" t="s">
        <v>322</v>
      </c>
      <c r="D93" s="17" t="s">
        <v>49</v>
      </c>
      <c r="E93" s="17">
        <v>10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17</v>
      </c>
      <c r="N93" s="17">
        <v>0</v>
      </c>
      <c r="O93" s="17">
        <v>0</v>
      </c>
      <c r="P93" s="17">
        <f t="shared" si="16"/>
        <v>17</v>
      </c>
      <c r="Q93" s="17">
        <v>0</v>
      </c>
      <c r="R93" s="17">
        <v>0</v>
      </c>
      <c r="S93" s="17">
        <v>0</v>
      </c>
      <c r="T93" s="17">
        <v>0</v>
      </c>
      <c r="U93" s="17">
        <v>3204</v>
      </c>
      <c r="V93" s="17">
        <v>0</v>
      </c>
      <c r="W93" s="17">
        <v>0</v>
      </c>
      <c r="X93" s="17">
        <v>0</v>
      </c>
      <c r="Y93" s="17">
        <f t="shared" si="17"/>
        <v>3204</v>
      </c>
      <c r="Z93" s="17">
        <v>0</v>
      </c>
      <c r="AA93" s="17">
        <v>0</v>
      </c>
      <c r="AB93" s="17">
        <f t="shared" si="18"/>
        <v>3204</v>
      </c>
      <c r="AC93" s="20" t="s">
        <v>323</v>
      </c>
      <c r="AD93" s="20" t="s">
        <v>324</v>
      </c>
      <c r="AE93" s="20" t="s">
        <v>324</v>
      </c>
      <c r="AF93" s="42">
        <v>0.19375000000000001</v>
      </c>
      <c r="AG93" s="19"/>
      <c r="AH93" s="17" t="s">
        <v>82</v>
      </c>
      <c r="AI93" s="20"/>
      <c r="AJ93" s="8">
        <f t="shared" si="19"/>
        <v>0</v>
      </c>
      <c r="AK93" s="3"/>
    </row>
    <row r="94" spans="1:61" s="22" customFormat="1" ht="21.75" customHeight="1" x14ac:dyDescent="0.2">
      <c r="A94" s="19">
        <v>3</v>
      </c>
      <c r="B94" s="17" t="s">
        <v>318</v>
      </c>
      <c r="C94" s="17" t="s">
        <v>325</v>
      </c>
      <c r="D94" s="17" t="s">
        <v>49</v>
      </c>
      <c r="E94" s="17">
        <v>6</v>
      </c>
      <c r="F94" s="17">
        <v>0</v>
      </c>
      <c r="G94" s="17">
        <v>1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f t="shared" si="16"/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f t="shared" si="17"/>
        <v>0</v>
      </c>
      <c r="Z94" s="17">
        <v>0</v>
      </c>
      <c r="AA94" s="17">
        <v>0</v>
      </c>
      <c r="AB94" s="17">
        <f t="shared" si="18"/>
        <v>0</v>
      </c>
      <c r="AC94" s="20" t="s">
        <v>326</v>
      </c>
      <c r="AD94" s="20" t="s">
        <v>326</v>
      </c>
      <c r="AE94" s="20" t="s">
        <v>326</v>
      </c>
      <c r="AF94" s="18">
        <v>0</v>
      </c>
      <c r="AG94" s="17"/>
      <c r="AH94" s="17" t="s">
        <v>82</v>
      </c>
      <c r="AI94" s="20"/>
      <c r="AJ94" s="8">
        <f t="shared" si="19"/>
        <v>0</v>
      </c>
      <c r="AK94" s="3"/>
      <c r="BH94" s="24">
        <v>-30</v>
      </c>
      <c r="BI94" s="24" t="s">
        <v>58</v>
      </c>
    </row>
    <row r="95" spans="1:61" s="22" customFormat="1" ht="21.75" customHeight="1" x14ac:dyDescent="0.2">
      <c r="A95" s="19">
        <v>4</v>
      </c>
      <c r="B95" s="17" t="s">
        <v>318</v>
      </c>
      <c r="C95" s="17" t="s">
        <v>327</v>
      </c>
      <c r="D95" s="17" t="s">
        <v>49</v>
      </c>
      <c r="E95" s="17">
        <v>10</v>
      </c>
      <c r="F95" s="17">
        <v>1</v>
      </c>
      <c r="G95" s="17">
        <v>0</v>
      </c>
      <c r="H95" s="17">
        <v>0</v>
      </c>
      <c r="I95" s="17">
        <v>0</v>
      </c>
      <c r="J95" s="17">
        <v>0</v>
      </c>
      <c r="K95" s="17">
        <v>6</v>
      </c>
      <c r="L95" s="17">
        <v>0</v>
      </c>
      <c r="M95" s="17">
        <v>30</v>
      </c>
      <c r="N95" s="17">
        <v>0</v>
      </c>
      <c r="O95" s="17">
        <v>0</v>
      </c>
      <c r="P95" s="17">
        <f t="shared" si="16"/>
        <v>36</v>
      </c>
      <c r="Q95" s="17">
        <v>0</v>
      </c>
      <c r="R95" s="17">
        <v>0</v>
      </c>
      <c r="S95" s="17">
        <v>0</v>
      </c>
      <c r="T95" s="17">
        <v>0</v>
      </c>
      <c r="U95" s="17">
        <v>150</v>
      </c>
      <c r="V95" s="17">
        <v>0</v>
      </c>
      <c r="W95" s="17">
        <v>0</v>
      </c>
      <c r="X95" s="17">
        <v>0</v>
      </c>
      <c r="Y95" s="17">
        <f t="shared" si="17"/>
        <v>150</v>
      </c>
      <c r="Z95" s="17">
        <v>0</v>
      </c>
      <c r="AA95" s="17">
        <v>0</v>
      </c>
      <c r="AB95" s="17">
        <f t="shared" si="18"/>
        <v>150</v>
      </c>
      <c r="AC95" s="20" t="s">
        <v>328</v>
      </c>
      <c r="AD95" s="20" t="s">
        <v>329</v>
      </c>
      <c r="AE95" s="20" t="s">
        <v>329</v>
      </c>
      <c r="AF95" s="42">
        <v>9.375E-2</v>
      </c>
      <c r="AG95" s="17"/>
      <c r="AH95" s="17" t="s">
        <v>82</v>
      </c>
      <c r="AI95" s="20"/>
      <c r="AJ95" s="8">
        <f t="shared" si="19"/>
        <v>9.375E-2</v>
      </c>
      <c r="AK95" s="3"/>
    </row>
    <row r="96" spans="1:61" s="22" customFormat="1" ht="21.75" customHeight="1" x14ac:dyDescent="0.2">
      <c r="A96" s="19">
        <v>5</v>
      </c>
      <c r="B96" s="17" t="s">
        <v>318</v>
      </c>
      <c r="C96" s="17" t="s">
        <v>330</v>
      </c>
      <c r="D96" s="17" t="s">
        <v>49</v>
      </c>
      <c r="E96" s="17">
        <v>0.4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29</v>
      </c>
      <c r="N96" s="17">
        <v>0</v>
      </c>
      <c r="O96" s="17">
        <v>0</v>
      </c>
      <c r="P96" s="17">
        <f t="shared" si="16"/>
        <v>29</v>
      </c>
      <c r="Q96" s="17">
        <v>0</v>
      </c>
      <c r="R96" s="17">
        <v>0</v>
      </c>
      <c r="S96" s="17">
        <v>0</v>
      </c>
      <c r="T96" s="17">
        <v>0</v>
      </c>
      <c r="U96" s="17">
        <v>29</v>
      </c>
      <c r="V96" s="17">
        <v>0</v>
      </c>
      <c r="W96" s="17">
        <v>0</v>
      </c>
      <c r="X96" s="17">
        <v>0</v>
      </c>
      <c r="Y96" s="17">
        <f>SUM(Q96:X96)</f>
        <v>29</v>
      </c>
      <c r="Z96" s="17">
        <v>0</v>
      </c>
      <c r="AA96" s="17">
        <v>0</v>
      </c>
      <c r="AB96" s="17">
        <f t="shared" si="18"/>
        <v>29</v>
      </c>
      <c r="AC96" s="20" t="s">
        <v>331</v>
      </c>
      <c r="AD96" s="20" t="s">
        <v>332</v>
      </c>
      <c r="AE96" s="20" t="s">
        <v>332</v>
      </c>
      <c r="AF96" s="18">
        <v>0.1173611111111111</v>
      </c>
      <c r="AG96" s="17"/>
      <c r="AH96" s="17" t="s">
        <v>82</v>
      </c>
      <c r="AI96" s="20"/>
      <c r="AJ96" s="8">
        <f t="shared" si="19"/>
        <v>0</v>
      </c>
      <c r="AK96" s="3"/>
    </row>
    <row r="97" spans="1:61" s="22" customFormat="1" ht="21.75" customHeight="1" x14ac:dyDescent="0.2">
      <c r="A97" s="19">
        <v>6</v>
      </c>
      <c r="B97" s="17" t="s">
        <v>318</v>
      </c>
      <c r="C97" s="17" t="s">
        <v>319</v>
      </c>
      <c r="D97" s="17" t="s">
        <v>49</v>
      </c>
      <c r="E97" s="17">
        <v>10</v>
      </c>
      <c r="F97" s="17">
        <v>1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244</v>
      </c>
      <c r="N97" s="17">
        <v>0</v>
      </c>
      <c r="O97" s="17">
        <v>0</v>
      </c>
      <c r="P97" s="17">
        <f t="shared" si="16"/>
        <v>244</v>
      </c>
      <c r="Q97" s="17">
        <v>0</v>
      </c>
      <c r="R97" s="17">
        <v>0</v>
      </c>
      <c r="S97" s="17">
        <v>0</v>
      </c>
      <c r="T97" s="17">
        <v>0</v>
      </c>
      <c r="U97" s="17">
        <v>244</v>
      </c>
      <c r="V97" s="17">
        <v>0</v>
      </c>
      <c r="W97" s="17">
        <v>0</v>
      </c>
      <c r="X97" s="17">
        <v>0</v>
      </c>
      <c r="Y97" s="17">
        <f t="shared" si="17"/>
        <v>244</v>
      </c>
      <c r="Z97" s="17">
        <v>0</v>
      </c>
      <c r="AA97" s="17">
        <v>0</v>
      </c>
      <c r="AB97" s="17">
        <f t="shared" si="18"/>
        <v>244</v>
      </c>
      <c r="AC97" s="20" t="s">
        <v>333</v>
      </c>
      <c r="AD97" s="20" t="s">
        <v>334</v>
      </c>
      <c r="AE97" s="20" t="s">
        <v>334</v>
      </c>
      <c r="AF97" s="42">
        <v>9.3055555555555558E-2</v>
      </c>
      <c r="AG97" s="17"/>
      <c r="AH97" s="17" t="s">
        <v>82</v>
      </c>
      <c r="AI97" s="20"/>
      <c r="AJ97" s="8">
        <f t="shared" si="19"/>
        <v>9.3055555555555558E-2</v>
      </c>
      <c r="AK97" s="3"/>
    </row>
    <row r="98" spans="1:61" s="22" customFormat="1" ht="21.75" customHeight="1" x14ac:dyDescent="0.2">
      <c r="A98" s="19">
        <v>7</v>
      </c>
      <c r="B98" s="17" t="s">
        <v>318</v>
      </c>
      <c r="C98" s="17" t="s">
        <v>335</v>
      </c>
      <c r="D98" s="17" t="s">
        <v>49</v>
      </c>
      <c r="E98" s="17">
        <v>10</v>
      </c>
      <c r="F98" s="17">
        <v>1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2</v>
      </c>
      <c r="M98" s="17">
        <v>73</v>
      </c>
      <c r="N98" s="17">
        <v>0</v>
      </c>
      <c r="O98" s="17">
        <v>0</v>
      </c>
      <c r="P98" s="17">
        <f t="shared" si="16"/>
        <v>75</v>
      </c>
      <c r="Q98" s="17">
        <v>0</v>
      </c>
      <c r="R98" s="17">
        <v>0</v>
      </c>
      <c r="S98" s="17">
        <v>0</v>
      </c>
      <c r="T98" s="17">
        <v>2</v>
      </c>
      <c r="U98" s="17">
        <v>128</v>
      </c>
      <c r="V98" s="17">
        <v>0</v>
      </c>
      <c r="W98" s="17">
        <v>0</v>
      </c>
      <c r="X98" s="17">
        <v>0</v>
      </c>
      <c r="Y98" s="17">
        <f t="shared" si="17"/>
        <v>130</v>
      </c>
      <c r="Z98" s="17">
        <v>0</v>
      </c>
      <c r="AA98" s="17">
        <v>0</v>
      </c>
      <c r="AB98" s="17">
        <f t="shared" si="18"/>
        <v>130</v>
      </c>
      <c r="AC98" s="20" t="s">
        <v>336</v>
      </c>
      <c r="AD98" s="20" t="s">
        <v>337</v>
      </c>
      <c r="AE98" s="20" t="s">
        <v>337</v>
      </c>
      <c r="AF98" s="42">
        <v>0.35625000000000001</v>
      </c>
      <c r="AG98" s="19"/>
      <c r="AH98" s="17" t="s">
        <v>82</v>
      </c>
      <c r="AI98" s="20"/>
      <c r="AJ98" s="8">
        <f t="shared" si="19"/>
        <v>0.35625000000000001</v>
      </c>
      <c r="AK98" s="3"/>
    </row>
    <row r="99" spans="1:61" s="22" customFormat="1" ht="21.75" customHeight="1" x14ac:dyDescent="0.2">
      <c r="A99" s="19">
        <v>8</v>
      </c>
      <c r="B99" s="17" t="s">
        <v>318</v>
      </c>
      <c r="C99" s="17" t="s">
        <v>338</v>
      </c>
      <c r="D99" s="17" t="s">
        <v>49</v>
      </c>
      <c r="E99" s="17">
        <v>0.4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4</v>
      </c>
      <c r="N99" s="17">
        <v>0</v>
      </c>
      <c r="O99" s="17">
        <v>0</v>
      </c>
      <c r="P99" s="17">
        <f>I99+J99+K99+L99+M99+N99+O99</f>
        <v>4</v>
      </c>
      <c r="Q99" s="17">
        <v>0</v>
      </c>
      <c r="R99" s="17">
        <v>0</v>
      </c>
      <c r="S99" s="17">
        <v>0</v>
      </c>
      <c r="T99" s="17">
        <v>0</v>
      </c>
      <c r="U99" s="17">
        <v>4</v>
      </c>
      <c r="V99" s="17">
        <v>0</v>
      </c>
      <c r="W99" s="17">
        <v>0</v>
      </c>
      <c r="X99" s="17">
        <v>0</v>
      </c>
      <c r="Y99" s="17">
        <f>SUM(Q99:X99)</f>
        <v>4</v>
      </c>
      <c r="Z99" s="17">
        <v>0</v>
      </c>
      <c r="AA99" s="17">
        <v>0</v>
      </c>
      <c r="AB99" s="17">
        <f>Y99+Z99+AA99</f>
        <v>4</v>
      </c>
      <c r="AC99" s="20" t="s">
        <v>339</v>
      </c>
      <c r="AD99" s="20" t="s">
        <v>340</v>
      </c>
      <c r="AE99" s="20" t="s">
        <v>341</v>
      </c>
      <c r="AF99" s="18">
        <v>3.472222222222222E-3</v>
      </c>
      <c r="AG99" s="17"/>
      <c r="AH99" s="17" t="s">
        <v>82</v>
      </c>
      <c r="AI99" s="20"/>
      <c r="AJ99" s="8">
        <f t="shared" si="19"/>
        <v>0</v>
      </c>
      <c r="AK99" s="3"/>
    </row>
    <row r="100" spans="1:61" s="22" customFormat="1" ht="21.75" customHeight="1" x14ac:dyDescent="0.2">
      <c r="A100" s="19">
        <v>9</v>
      </c>
      <c r="B100" s="17" t="s">
        <v>318</v>
      </c>
      <c r="C100" s="17" t="s">
        <v>342</v>
      </c>
      <c r="D100" s="17" t="s">
        <v>49</v>
      </c>
      <c r="E100" s="17">
        <v>10</v>
      </c>
      <c r="F100" s="17">
        <v>1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11</v>
      </c>
      <c r="N100" s="17">
        <v>0</v>
      </c>
      <c r="O100" s="17">
        <v>0</v>
      </c>
      <c r="P100" s="17">
        <f t="shared" si="16"/>
        <v>11</v>
      </c>
      <c r="Q100" s="17">
        <v>0</v>
      </c>
      <c r="R100" s="17">
        <v>0</v>
      </c>
      <c r="S100" s="17">
        <v>0</v>
      </c>
      <c r="T100" s="17">
        <v>0</v>
      </c>
      <c r="U100" s="17">
        <v>310</v>
      </c>
      <c r="V100" s="17">
        <v>0</v>
      </c>
      <c r="W100" s="17">
        <v>0</v>
      </c>
      <c r="X100" s="17">
        <v>0</v>
      </c>
      <c r="Y100" s="17">
        <f t="shared" si="17"/>
        <v>310</v>
      </c>
      <c r="Z100" s="17">
        <v>0</v>
      </c>
      <c r="AA100" s="17">
        <v>0</v>
      </c>
      <c r="AB100" s="17">
        <f t="shared" si="18"/>
        <v>310</v>
      </c>
      <c r="AC100" s="20" t="s">
        <v>343</v>
      </c>
      <c r="AD100" s="20" t="s">
        <v>344</v>
      </c>
      <c r="AE100" s="20" t="s">
        <v>344</v>
      </c>
      <c r="AF100" s="42">
        <v>0.23263888888888887</v>
      </c>
      <c r="AG100" s="19"/>
      <c r="AH100" s="17" t="s">
        <v>82</v>
      </c>
      <c r="AI100" s="20"/>
      <c r="AJ100" s="8">
        <f t="shared" si="19"/>
        <v>0.23263888888888887</v>
      </c>
      <c r="AK100" s="3"/>
    </row>
    <row r="101" spans="1:61" s="22" customFormat="1" ht="21.75" customHeight="1" x14ac:dyDescent="0.2">
      <c r="A101" s="19">
        <v>10</v>
      </c>
      <c r="B101" s="17" t="s">
        <v>318</v>
      </c>
      <c r="C101" s="17" t="s">
        <v>327</v>
      </c>
      <c r="D101" s="17" t="s">
        <v>49</v>
      </c>
      <c r="E101" s="17">
        <v>10</v>
      </c>
      <c r="F101" s="17">
        <v>1</v>
      </c>
      <c r="G101" s="17">
        <v>0</v>
      </c>
      <c r="H101" s="17">
        <v>0</v>
      </c>
      <c r="I101" s="17">
        <v>0</v>
      </c>
      <c r="J101" s="17">
        <v>0</v>
      </c>
      <c r="K101" s="17">
        <v>6</v>
      </c>
      <c r="L101" s="17">
        <v>0</v>
      </c>
      <c r="M101" s="17">
        <v>30</v>
      </c>
      <c r="N101" s="17">
        <v>0</v>
      </c>
      <c r="O101" s="17">
        <v>0</v>
      </c>
      <c r="P101" s="17">
        <f t="shared" si="16"/>
        <v>36</v>
      </c>
      <c r="Q101" s="17">
        <v>0</v>
      </c>
      <c r="R101" s="17">
        <v>0</v>
      </c>
      <c r="S101" s="17">
        <v>0</v>
      </c>
      <c r="T101" s="17">
        <v>0</v>
      </c>
      <c r="U101" s="17">
        <v>150</v>
      </c>
      <c r="V101" s="17">
        <v>0</v>
      </c>
      <c r="W101" s="17">
        <v>0</v>
      </c>
      <c r="X101" s="17">
        <v>0</v>
      </c>
      <c r="Y101" s="17">
        <f t="shared" si="17"/>
        <v>150</v>
      </c>
      <c r="Z101" s="17">
        <v>0</v>
      </c>
      <c r="AA101" s="17">
        <v>0</v>
      </c>
      <c r="AB101" s="17">
        <f t="shared" si="18"/>
        <v>150</v>
      </c>
      <c r="AC101" s="20" t="s">
        <v>345</v>
      </c>
      <c r="AD101" s="20" t="s">
        <v>346</v>
      </c>
      <c r="AE101" s="20" t="s">
        <v>346</v>
      </c>
      <c r="AF101" s="42">
        <v>3.3333333333333333E-2</v>
      </c>
      <c r="AG101" s="17"/>
      <c r="AH101" s="17" t="s">
        <v>82</v>
      </c>
      <c r="AI101" s="20"/>
      <c r="AJ101" s="8">
        <f t="shared" si="19"/>
        <v>3.3333333333333333E-2</v>
      </c>
      <c r="AK101" s="3"/>
    </row>
    <row r="102" spans="1:61" s="22" customFormat="1" ht="21.75" customHeight="1" x14ac:dyDescent="0.2">
      <c r="A102" s="19">
        <v>11</v>
      </c>
      <c r="B102" s="17" t="s">
        <v>318</v>
      </c>
      <c r="C102" s="17" t="s">
        <v>347</v>
      </c>
      <c r="D102" s="17" t="s">
        <v>49</v>
      </c>
      <c r="E102" s="17">
        <v>10</v>
      </c>
      <c r="F102" s="17">
        <v>1</v>
      </c>
      <c r="G102" s="17">
        <v>0</v>
      </c>
      <c r="H102" s="17">
        <v>0</v>
      </c>
      <c r="I102" s="17">
        <v>6</v>
      </c>
      <c r="J102" s="17">
        <v>3</v>
      </c>
      <c r="K102" s="17">
        <v>4</v>
      </c>
      <c r="L102" s="17">
        <v>0</v>
      </c>
      <c r="M102" s="17">
        <v>76</v>
      </c>
      <c r="N102" s="17">
        <v>0</v>
      </c>
      <c r="O102" s="17">
        <v>0</v>
      </c>
      <c r="P102" s="17">
        <f t="shared" si="16"/>
        <v>89</v>
      </c>
      <c r="Q102" s="17">
        <v>6</v>
      </c>
      <c r="R102" s="17">
        <v>3</v>
      </c>
      <c r="S102" s="17">
        <v>4</v>
      </c>
      <c r="T102" s="17">
        <v>0</v>
      </c>
      <c r="U102" s="17">
        <v>2060</v>
      </c>
      <c r="V102" s="17">
        <v>0</v>
      </c>
      <c r="W102" s="17">
        <v>0</v>
      </c>
      <c r="X102" s="17">
        <v>0</v>
      </c>
      <c r="Y102" s="17">
        <f t="shared" si="17"/>
        <v>2073</v>
      </c>
      <c r="Z102" s="17">
        <v>0</v>
      </c>
      <c r="AA102" s="17">
        <v>0</v>
      </c>
      <c r="AB102" s="17">
        <f t="shared" si="18"/>
        <v>2073</v>
      </c>
      <c r="AC102" s="20" t="s">
        <v>348</v>
      </c>
      <c r="AD102" s="20" t="s">
        <v>349</v>
      </c>
      <c r="AE102" s="20" t="s">
        <v>350</v>
      </c>
      <c r="AF102" s="42">
        <v>2.9166666666666664E-2</v>
      </c>
      <c r="AG102" s="19"/>
      <c r="AH102" s="17" t="s">
        <v>82</v>
      </c>
      <c r="AI102" s="20"/>
      <c r="AJ102" s="8">
        <f t="shared" si="19"/>
        <v>2.9166666666666664E-2</v>
      </c>
      <c r="AK102" s="3"/>
    </row>
    <row r="103" spans="1:61" s="22" customFormat="1" ht="21.75" customHeight="1" x14ac:dyDescent="0.2">
      <c r="A103" s="19">
        <v>12</v>
      </c>
      <c r="B103" s="17" t="s">
        <v>318</v>
      </c>
      <c r="C103" s="17" t="s">
        <v>347</v>
      </c>
      <c r="D103" s="17" t="s">
        <v>49</v>
      </c>
      <c r="E103" s="17">
        <v>10</v>
      </c>
      <c r="F103" s="17">
        <v>1</v>
      </c>
      <c r="G103" s="17">
        <v>0</v>
      </c>
      <c r="H103" s="17">
        <v>0</v>
      </c>
      <c r="I103" s="17">
        <v>6</v>
      </c>
      <c r="J103" s="17">
        <v>3</v>
      </c>
      <c r="K103" s="17">
        <v>4</v>
      </c>
      <c r="L103" s="17">
        <v>0</v>
      </c>
      <c r="M103" s="17">
        <v>76</v>
      </c>
      <c r="N103" s="17">
        <v>0</v>
      </c>
      <c r="O103" s="17">
        <v>0</v>
      </c>
      <c r="P103" s="17">
        <f t="shared" si="16"/>
        <v>89</v>
      </c>
      <c r="Q103" s="17">
        <v>6</v>
      </c>
      <c r="R103" s="17">
        <v>3</v>
      </c>
      <c r="S103" s="17">
        <v>4</v>
      </c>
      <c r="T103" s="17">
        <v>0</v>
      </c>
      <c r="U103" s="17">
        <v>2060</v>
      </c>
      <c r="V103" s="17">
        <v>0</v>
      </c>
      <c r="W103" s="17">
        <v>0</v>
      </c>
      <c r="X103" s="17">
        <v>0</v>
      </c>
      <c r="Y103" s="17">
        <f t="shared" si="17"/>
        <v>2073</v>
      </c>
      <c r="Z103" s="17">
        <v>0</v>
      </c>
      <c r="AA103" s="17">
        <v>0</v>
      </c>
      <c r="AB103" s="17">
        <f t="shared" si="18"/>
        <v>2073</v>
      </c>
      <c r="AC103" s="20" t="s">
        <v>351</v>
      </c>
      <c r="AD103" s="20" t="s">
        <v>352</v>
      </c>
      <c r="AE103" s="20" t="s">
        <v>352</v>
      </c>
      <c r="AF103" s="42">
        <v>0.25</v>
      </c>
      <c r="AG103" s="19"/>
      <c r="AH103" s="17" t="s">
        <v>82</v>
      </c>
      <c r="AI103" s="20"/>
      <c r="AJ103" s="8">
        <f t="shared" si="19"/>
        <v>0.25</v>
      </c>
      <c r="AK103" s="3"/>
    </row>
    <row r="104" spans="1:61" s="46" customFormat="1" ht="21.75" customHeight="1" x14ac:dyDescent="0.2">
      <c r="A104" s="19">
        <v>13</v>
      </c>
      <c r="B104" s="17" t="s">
        <v>318</v>
      </c>
      <c r="C104" s="44" t="s">
        <v>353</v>
      </c>
      <c r="D104" s="17" t="s">
        <v>49</v>
      </c>
      <c r="E104" s="17">
        <v>10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33</v>
      </c>
      <c r="N104" s="17">
        <v>0</v>
      </c>
      <c r="O104" s="17">
        <v>0</v>
      </c>
      <c r="P104" s="17">
        <f t="shared" si="16"/>
        <v>33</v>
      </c>
      <c r="Q104" s="17">
        <v>0</v>
      </c>
      <c r="R104" s="17">
        <v>0</v>
      </c>
      <c r="S104" s="17">
        <v>0</v>
      </c>
      <c r="T104" s="17">
        <v>0</v>
      </c>
      <c r="U104" s="17">
        <v>145</v>
      </c>
      <c r="V104" s="17">
        <v>0</v>
      </c>
      <c r="W104" s="17">
        <v>0</v>
      </c>
      <c r="X104" s="17">
        <v>0</v>
      </c>
      <c r="Y104" s="17">
        <f t="shared" si="17"/>
        <v>145</v>
      </c>
      <c r="Z104" s="17">
        <v>0</v>
      </c>
      <c r="AA104" s="17">
        <v>0</v>
      </c>
      <c r="AB104" s="17">
        <f t="shared" si="18"/>
        <v>145</v>
      </c>
      <c r="AC104" s="20" t="s">
        <v>354</v>
      </c>
      <c r="AD104" s="20" t="s">
        <v>355</v>
      </c>
      <c r="AE104" s="20" t="s">
        <v>355</v>
      </c>
      <c r="AF104" s="18">
        <v>0.17500000000000002</v>
      </c>
      <c r="AG104" s="44"/>
      <c r="AH104" s="17" t="s">
        <v>82</v>
      </c>
      <c r="AI104" s="45"/>
      <c r="AJ104" s="8">
        <f t="shared" si="19"/>
        <v>0</v>
      </c>
      <c r="AK104" s="3"/>
    </row>
    <row r="105" spans="1:61" s="46" customFormat="1" ht="21.75" customHeight="1" x14ac:dyDescent="0.2">
      <c r="A105" s="19">
        <v>14</v>
      </c>
      <c r="B105" s="17" t="s">
        <v>318</v>
      </c>
      <c r="C105" s="17" t="s">
        <v>347</v>
      </c>
      <c r="D105" s="17" t="s">
        <v>49</v>
      </c>
      <c r="E105" s="17">
        <v>10</v>
      </c>
      <c r="F105" s="17">
        <v>1</v>
      </c>
      <c r="G105" s="17">
        <v>0</v>
      </c>
      <c r="H105" s="17">
        <v>0</v>
      </c>
      <c r="I105" s="17">
        <v>6</v>
      </c>
      <c r="J105" s="17">
        <v>3</v>
      </c>
      <c r="K105" s="17">
        <v>4</v>
      </c>
      <c r="L105" s="17">
        <v>0</v>
      </c>
      <c r="M105" s="17">
        <v>76</v>
      </c>
      <c r="N105" s="17">
        <v>0</v>
      </c>
      <c r="O105" s="17">
        <v>0</v>
      </c>
      <c r="P105" s="17">
        <f t="shared" si="16"/>
        <v>89</v>
      </c>
      <c r="Q105" s="17">
        <v>6</v>
      </c>
      <c r="R105" s="17">
        <v>3</v>
      </c>
      <c r="S105" s="17">
        <v>4</v>
      </c>
      <c r="T105" s="17">
        <v>0</v>
      </c>
      <c r="U105" s="17">
        <v>2060</v>
      </c>
      <c r="V105" s="17">
        <v>0</v>
      </c>
      <c r="W105" s="17">
        <v>0</v>
      </c>
      <c r="X105" s="17">
        <v>0</v>
      </c>
      <c r="Y105" s="17">
        <f t="shared" si="17"/>
        <v>2073</v>
      </c>
      <c r="Z105" s="17">
        <v>0</v>
      </c>
      <c r="AA105" s="17">
        <v>0</v>
      </c>
      <c r="AB105" s="17">
        <f t="shared" si="18"/>
        <v>2073</v>
      </c>
      <c r="AC105" s="20" t="s">
        <v>356</v>
      </c>
      <c r="AD105" s="20" t="s">
        <v>357</v>
      </c>
      <c r="AE105" s="20" t="s">
        <v>357</v>
      </c>
      <c r="AF105" s="42">
        <v>0.11527777777777777</v>
      </c>
      <c r="AG105" s="19"/>
      <c r="AH105" s="17" t="s">
        <v>82</v>
      </c>
      <c r="AI105" s="20"/>
      <c r="AJ105" s="8">
        <f t="shared" si="19"/>
        <v>0.11527777777777777</v>
      </c>
      <c r="AK105" s="47"/>
      <c r="BH105" s="48">
        <v>-15</v>
      </c>
      <c r="BI105" s="48" t="s">
        <v>58</v>
      </c>
    </row>
    <row r="106" spans="1:61" s="46" customFormat="1" ht="21.75" customHeight="1" x14ac:dyDescent="0.2">
      <c r="A106" s="19">
        <v>15</v>
      </c>
      <c r="B106" s="17" t="s">
        <v>318</v>
      </c>
      <c r="C106" s="17" t="s">
        <v>358</v>
      </c>
      <c r="D106" s="17" t="s">
        <v>49</v>
      </c>
      <c r="E106" s="17">
        <v>0.4</v>
      </c>
      <c r="F106" s="17">
        <v>1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1</v>
      </c>
      <c r="N106" s="17">
        <v>0</v>
      </c>
      <c r="O106" s="17">
        <v>0</v>
      </c>
      <c r="P106" s="17">
        <f t="shared" si="16"/>
        <v>1</v>
      </c>
      <c r="Q106" s="17">
        <v>0</v>
      </c>
      <c r="R106" s="17">
        <v>0</v>
      </c>
      <c r="S106" s="17">
        <v>0</v>
      </c>
      <c r="T106" s="17">
        <v>0</v>
      </c>
      <c r="U106" s="17">
        <v>1</v>
      </c>
      <c r="V106" s="17">
        <v>0</v>
      </c>
      <c r="W106" s="17">
        <v>0</v>
      </c>
      <c r="X106" s="17">
        <v>0</v>
      </c>
      <c r="Y106" s="17">
        <f>SUM(Q106:X106)</f>
        <v>1</v>
      </c>
      <c r="Z106" s="17">
        <v>0</v>
      </c>
      <c r="AA106" s="17">
        <v>0</v>
      </c>
      <c r="AB106" s="17">
        <f t="shared" si="18"/>
        <v>1</v>
      </c>
      <c r="AC106" s="20" t="s">
        <v>359</v>
      </c>
      <c r="AD106" s="20" t="s">
        <v>360</v>
      </c>
      <c r="AE106" s="20" t="s">
        <v>360</v>
      </c>
      <c r="AF106" s="18">
        <v>4.1666666666666664E-2</v>
      </c>
      <c r="AG106" s="17"/>
      <c r="AH106" s="17" t="s">
        <v>82</v>
      </c>
      <c r="AI106" s="20"/>
      <c r="AJ106" s="8">
        <f t="shared" si="19"/>
        <v>4.1666666666666664E-2</v>
      </c>
      <c r="AK106" s="47"/>
      <c r="BH106" s="49"/>
      <c r="BI106" s="49"/>
    </row>
    <row r="107" spans="1:61" s="46" customFormat="1" ht="21.75" customHeight="1" x14ac:dyDescent="0.2">
      <c r="A107" s="19">
        <v>16</v>
      </c>
      <c r="B107" s="17" t="s">
        <v>318</v>
      </c>
      <c r="C107" s="17" t="s">
        <v>361</v>
      </c>
      <c r="D107" s="17" t="s">
        <v>49</v>
      </c>
      <c r="E107" s="17">
        <v>0.4</v>
      </c>
      <c r="F107" s="17">
        <v>1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1</v>
      </c>
      <c r="M107" s="17">
        <v>21</v>
      </c>
      <c r="N107" s="17">
        <v>0</v>
      </c>
      <c r="O107" s="17">
        <v>0</v>
      </c>
      <c r="P107" s="17">
        <f>I107+J107+K107+L107+M107+N107+O107</f>
        <v>22</v>
      </c>
      <c r="Q107" s="17">
        <v>0</v>
      </c>
      <c r="R107" s="17">
        <v>0</v>
      </c>
      <c r="S107" s="17">
        <v>0</v>
      </c>
      <c r="T107" s="17">
        <v>0</v>
      </c>
      <c r="U107" s="17">
        <v>200</v>
      </c>
      <c r="V107" s="17">
        <v>0</v>
      </c>
      <c r="W107" s="17">
        <v>0</v>
      </c>
      <c r="X107" s="17">
        <v>0</v>
      </c>
      <c r="Y107" s="17">
        <f>SUM(Q107:X107)</f>
        <v>200</v>
      </c>
      <c r="Z107" s="17">
        <v>0</v>
      </c>
      <c r="AA107" s="17">
        <v>0</v>
      </c>
      <c r="AB107" s="17">
        <f>Y107+Z107+AA107</f>
        <v>200</v>
      </c>
      <c r="AC107" s="20" t="s">
        <v>362</v>
      </c>
      <c r="AD107" s="20" t="s">
        <v>363</v>
      </c>
      <c r="AE107" s="20" t="s">
        <v>363</v>
      </c>
      <c r="AF107" s="18">
        <v>0.17361111111111113</v>
      </c>
      <c r="AG107" s="17"/>
      <c r="AH107" s="17" t="s">
        <v>82</v>
      </c>
      <c r="AI107" s="20"/>
      <c r="AJ107" s="8">
        <f t="shared" si="19"/>
        <v>0.17361111111111113</v>
      </c>
      <c r="AK107" s="47"/>
      <c r="BH107" s="49"/>
      <c r="BI107" s="49"/>
    </row>
    <row r="108" spans="1:61" s="46" customFormat="1" ht="21.75" customHeight="1" x14ac:dyDescent="0.2">
      <c r="A108" s="19">
        <v>17</v>
      </c>
      <c r="B108" s="17" t="s">
        <v>318</v>
      </c>
      <c r="C108" s="17" t="s">
        <v>364</v>
      </c>
      <c r="D108" s="17" t="s">
        <v>49</v>
      </c>
      <c r="E108" s="17">
        <v>10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420</v>
      </c>
      <c r="N108" s="17">
        <v>0</v>
      </c>
      <c r="O108" s="17">
        <v>0</v>
      </c>
      <c r="P108" s="17">
        <f t="shared" si="16"/>
        <v>420</v>
      </c>
      <c r="Q108" s="17">
        <v>0</v>
      </c>
      <c r="R108" s="17">
        <v>0</v>
      </c>
      <c r="S108" s="17">
        <v>0</v>
      </c>
      <c r="T108" s="17">
        <v>0</v>
      </c>
      <c r="U108" s="17">
        <v>1260</v>
      </c>
      <c r="V108" s="17">
        <v>0</v>
      </c>
      <c r="W108" s="17">
        <v>0</v>
      </c>
      <c r="X108" s="17">
        <v>0</v>
      </c>
      <c r="Y108" s="17">
        <f t="shared" si="17"/>
        <v>1260</v>
      </c>
      <c r="Z108" s="17">
        <v>0</v>
      </c>
      <c r="AA108" s="17">
        <v>0</v>
      </c>
      <c r="AB108" s="17">
        <f t="shared" si="18"/>
        <v>1260</v>
      </c>
      <c r="AC108" s="20" t="s">
        <v>365</v>
      </c>
      <c r="AD108" s="20" t="s">
        <v>366</v>
      </c>
      <c r="AE108" s="20" t="s">
        <v>366</v>
      </c>
      <c r="AF108" s="42">
        <v>6.2499999999999995E-3</v>
      </c>
      <c r="AG108" s="19"/>
      <c r="AH108" s="17" t="s">
        <v>82</v>
      </c>
      <c r="AI108" s="20"/>
      <c r="AJ108" s="8">
        <f t="shared" si="19"/>
        <v>0</v>
      </c>
      <c r="AK108" s="47"/>
    </row>
    <row r="109" spans="1:61" s="22" customFormat="1" ht="21.75" customHeight="1" x14ac:dyDescent="0.2">
      <c r="A109" s="19">
        <v>18</v>
      </c>
      <c r="B109" s="17" t="s">
        <v>318</v>
      </c>
      <c r="C109" s="17" t="s">
        <v>367</v>
      </c>
      <c r="D109" s="17" t="s">
        <v>49</v>
      </c>
      <c r="E109" s="17">
        <v>10</v>
      </c>
      <c r="F109" s="17">
        <v>0</v>
      </c>
      <c r="G109" s="17">
        <v>0</v>
      </c>
      <c r="H109" s="17">
        <v>0</v>
      </c>
      <c r="I109" s="17">
        <v>1</v>
      </c>
      <c r="J109" s="17">
        <v>0</v>
      </c>
      <c r="K109" s="17">
        <v>0</v>
      </c>
      <c r="L109" s="17">
        <v>0</v>
      </c>
      <c r="M109" s="17">
        <v>405</v>
      </c>
      <c r="N109" s="17">
        <v>0</v>
      </c>
      <c r="O109" s="17">
        <v>0</v>
      </c>
      <c r="P109" s="17">
        <f t="shared" si="16"/>
        <v>406</v>
      </c>
      <c r="Q109" s="17">
        <v>1</v>
      </c>
      <c r="R109" s="17">
        <v>0</v>
      </c>
      <c r="S109" s="17">
        <v>0</v>
      </c>
      <c r="T109" s="17">
        <v>0</v>
      </c>
      <c r="U109" s="17">
        <v>1050</v>
      </c>
      <c r="V109" s="17">
        <v>0</v>
      </c>
      <c r="W109" s="17">
        <v>0</v>
      </c>
      <c r="X109" s="17">
        <v>0</v>
      </c>
      <c r="Y109" s="17">
        <f t="shared" si="17"/>
        <v>1051</v>
      </c>
      <c r="Z109" s="17">
        <v>0</v>
      </c>
      <c r="AA109" s="17">
        <v>0</v>
      </c>
      <c r="AB109" s="17">
        <f t="shared" si="18"/>
        <v>1051</v>
      </c>
      <c r="AC109" s="20" t="s">
        <v>368</v>
      </c>
      <c r="AD109" s="20" t="s">
        <v>369</v>
      </c>
      <c r="AE109" s="20" t="s">
        <v>369</v>
      </c>
      <c r="AF109" s="42">
        <v>3.6805555555555557E-2</v>
      </c>
      <c r="AG109" s="19"/>
      <c r="AH109" s="17" t="s">
        <v>82</v>
      </c>
      <c r="AI109" s="20"/>
      <c r="AJ109" s="8">
        <f t="shared" si="19"/>
        <v>0</v>
      </c>
      <c r="AK109" s="3"/>
      <c r="BH109" s="24">
        <v>-30</v>
      </c>
      <c r="BI109" s="24" t="s">
        <v>58</v>
      </c>
    </row>
    <row r="110" spans="1:61" s="46" customFormat="1" ht="21.75" customHeight="1" x14ac:dyDescent="0.2">
      <c r="A110" s="19">
        <v>19</v>
      </c>
      <c r="B110" s="17" t="s">
        <v>318</v>
      </c>
      <c r="C110" s="17" t="s">
        <v>322</v>
      </c>
      <c r="D110" s="17" t="s">
        <v>49</v>
      </c>
      <c r="E110" s="17">
        <v>10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17</v>
      </c>
      <c r="N110" s="17">
        <v>0</v>
      </c>
      <c r="O110" s="17">
        <v>0</v>
      </c>
      <c r="P110" s="17">
        <f t="shared" si="16"/>
        <v>17</v>
      </c>
      <c r="Q110" s="17">
        <v>0</v>
      </c>
      <c r="R110" s="17">
        <v>0</v>
      </c>
      <c r="S110" s="17">
        <v>0</v>
      </c>
      <c r="T110" s="17">
        <v>0</v>
      </c>
      <c r="U110" s="17">
        <v>3204</v>
      </c>
      <c r="V110" s="17">
        <v>0</v>
      </c>
      <c r="W110" s="17">
        <v>0</v>
      </c>
      <c r="X110" s="17">
        <v>0</v>
      </c>
      <c r="Y110" s="17">
        <f t="shared" si="17"/>
        <v>3204</v>
      </c>
      <c r="Z110" s="17">
        <v>0</v>
      </c>
      <c r="AA110" s="17">
        <v>0</v>
      </c>
      <c r="AB110" s="17">
        <f t="shared" si="18"/>
        <v>3204</v>
      </c>
      <c r="AC110" s="20" t="s">
        <v>370</v>
      </c>
      <c r="AD110" s="20" t="s">
        <v>371</v>
      </c>
      <c r="AE110" s="20" t="s">
        <v>371</v>
      </c>
      <c r="AF110" s="42">
        <v>7.2916666666666671E-2</v>
      </c>
      <c r="AG110" s="19"/>
      <c r="AH110" s="17" t="s">
        <v>82</v>
      </c>
      <c r="AI110" s="20"/>
      <c r="AJ110" s="8">
        <f t="shared" si="19"/>
        <v>0</v>
      </c>
      <c r="AK110" s="3"/>
    </row>
    <row r="111" spans="1:61" s="46" customFormat="1" ht="21.75" customHeight="1" x14ac:dyDescent="0.2">
      <c r="A111" s="19">
        <v>20</v>
      </c>
      <c r="B111" s="17" t="s">
        <v>318</v>
      </c>
      <c r="C111" s="17" t="s">
        <v>372</v>
      </c>
      <c r="D111" s="17" t="s">
        <v>49</v>
      </c>
      <c r="E111" s="17">
        <v>10</v>
      </c>
      <c r="F111" s="17">
        <v>1</v>
      </c>
      <c r="G111" s="17">
        <v>0</v>
      </c>
      <c r="H111" s="17">
        <v>0</v>
      </c>
      <c r="I111" s="17">
        <v>5</v>
      </c>
      <c r="J111" s="17">
        <v>0</v>
      </c>
      <c r="K111" s="17">
        <v>1</v>
      </c>
      <c r="L111" s="17">
        <v>0</v>
      </c>
      <c r="M111" s="17">
        <v>10</v>
      </c>
      <c r="N111" s="17">
        <v>0</v>
      </c>
      <c r="O111" s="17">
        <v>0</v>
      </c>
      <c r="P111" s="17">
        <f t="shared" si="16"/>
        <v>16</v>
      </c>
      <c r="Q111" s="17">
        <v>5</v>
      </c>
      <c r="R111" s="17">
        <v>0</v>
      </c>
      <c r="S111" s="17">
        <v>1</v>
      </c>
      <c r="T111" s="17">
        <v>0</v>
      </c>
      <c r="U111" s="17">
        <v>252</v>
      </c>
      <c r="V111" s="17">
        <v>0</v>
      </c>
      <c r="W111" s="17">
        <v>0</v>
      </c>
      <c r="X111" s="17">
        <v>0</v>
      </c>
      <c r="Y111" s="17">
        <f t="shared" si="17"/>
        <v>258</v>
      </c>
      <c r="Z111" s="17">
        <v>0</v>
      </c>
      <c r="AA111" s="17">
        <v>0</v>
      </c>
      <c r="AB111" s="17">
        <f t="shared" si="18"/>
        <v>258</v>
      </c>
      <c r="AC111" s="20" t="s">
        <v>373</v>
      </c>
      <c r="AD111" s="20" t="s">
        <v>374</v>
      </c>
      <c r="AE111" s="20" t="s">
        <v>375</v>
      </c>
      <c r="AF111" s="42">
        <v>3.5416666666666666E-2</v>
      </c>
      <c r="AG111" s="19"/>
      <c r="AH111" s="17" t="s">
        <v>82</v>
      </c>
      <c r="AI111" s="20"/>
      <c r="AJ111" s="8">
        <f t="shared" si="19"/>
        <v>3.5416666666666666E-2</v>
      </c>
      <c r="AK111" s="47"/>
      <c r="BH111" s="48">
        <v>-15</v>
      </c>
      <c r="BI111" s="48" t="s">
        <v>58</v>
      </c>
    </row>
    <row r="112" spans="1:61" s="46" customFormat="1" ht="21.75" customHeight="1" x14ac:dyDescent="0.2">
      <c r="A112" s="19">
        <v>21</v>
      </c>
      <c r="B112" s="17" t="s">
        <v>318</v>
      </c>
      <c r="C112" s="17" t="s">
        <v>376</v>
      </c>
      <c r="D112" s="17" t="s">
        <v>49</v>
      </c>
      <c r="E112" s="17">
        <v>10</v>
      </c>
      <c r="F112" s="17">
        <v>1</v>
      </c>
      <c r="G112" s="17">
        <v>0</v>
      </c>
      <c r="H112" s="17">
        <v>0</v>
      </c>
      <c r="I112" s="17">
        <v>4</v>
      </c>
      <c r="J112" s="17">
        <v>0</v>
      </c>
      <c r="K112" s="17">
        <v>0</v>
      </c>
      <c r="L112" s="17">
        <v>0</v>
      </c>
      <c r="M112" s="17">
        <v>411</v>
      </c>
      <c r="N112" s="17">
        <v>0</v>
      </c>
      <c r="O112" s="17">
        <v>0</v>
      </c>
      <c r="P112" s="17">
        <f t="shared" si="16"/>
        <v>415</v>
      </c>
      <c r="Q112" s="17">
        <v>4</v>
      </c>
      <c r="R112" s="17">
        <v>0</v>
      </c>
      <c r="S112" s="17">
        <v>0</v>
      </c>
      <c r="T112" s="17">
        <v>0</v>
      </c>
      <c r="U112" s="17">
        <v>803</v>
      </c>
      <c r="V112" s="17">
        <v>0</v>
      </c>
      <c r="W112" s="17">
        <v>0</v>
      </c>
      <c r="X112" s="17">
        <v>0</v>
      </c>
      <c r="Y112" s="17">
        <f t="shared" si="17"/>
        <v>807</v>
      </c>
      <c r="Z112" s="17">
        <v>0</v>
      </c>
      <c r="AA112" s="17">
        <v>0</v>
      </c>
      <c r="AB112" s="17">
        <f t="shared" si="18"/>
        <v>807</v>
      </c>
      <c r="AC112" s="20" t="s">
        <v>373</v>
      </c>
      <c r="AD112" s="20" t="s">
        <v>377</v>
      </c>
      <c r="AE112" s="20" t="s">
        <v>378</v>
      </c>
      <c r="AF112" s="42">
        <v>4.3750000000000004E-2</v>
      </c>
      <c r="AG112" s="19"/>
      <c r="AH112" s="17" t="s">
        <v>82</v>
      </c>
      <c r="AI112" s="20"/>
      <c r="AJ112" s="8">
        <f t="shared" si="19"/>
        <v>4.3750000000000004E-2</v>
      </c>
      <c r="AK112" s="47"/>
    </row>
    <row r="113" spans="1:61" s="46" customFormat="1" ht="21.75" customHeight="1" x14ac:dyDescent="0.2">
      <c r="A113" s="19">
        <v>22</v>
      </c>
      <c r="B113" s="17" t="s">
        <v>318</v>
      </c>
      <c r="C113" s="17" t="s">
        <v>379</v>
      </c>
      <c r="D113" s="17" t="s">
        <v>49</v>
      </c>
      <c r="E113" s="17">
        <v>0.4</v>
      </c>
      <c r="F113" s="17">
        <v>1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8</v>
      </c>
      <c r="N113" s="17">
        <v>1</v>
      </c>
      <c r="O113" s="17">
        <v>0</v>
      </c>
      <c r="P113" s="17">
        <f t="shared" si="16"/>
        <v>9</v>
      </c>
      <c r="Q113" s="17">
        <v>0</v>
      </c>
      <c r="R113" s="17">
        <v>0</v>
      </c>
      <c r="S113" s="17">
        <v>0</v>
      </c>
      <c r="T113" s="17">
        <v>0</v>
      </c>
      <c r="U113" s="17">
        <v>30</v>
      </c>
      <c r="V113" s="17">
        <v>0</v>
      </c>
      <c r="W113" s="17">
        <v>0</v>
      </c>
      <c r="X113" s="17">
        <v>0</v>
      </c>
      <c r="Y113" s="17">
        <f>SUM(Q113:X113)</f>
        <v>30</v>
      </c>
      <c r="Z113" s="17">
        <v>0</v>
      </c>
      <c r="AA113" s="17">
        <v>0</v>
      </c>
      <c r="AB113" s="17">
        <f t="shared" si="18"/>
        <v>30</v>
      </c>
      <c r="AC113" s="20" t="s">
        <v>380</v>
      </c>
      <c r="AD113" s="20" t="s">
        <v>381</v>
      </c>
      <c r="AE113" s="20" t="s">
        <v>381</v>
      </c>
      <c r="AF113" s="18">
        <v>0.23958333333333334</v>
      </c>
      <c r="AG113" s="19"/>
      <c r="AH113" s="17" t="s">
        <v>82</v>
      </c>
      <c r="AI113" s="20"/>
      <c r="AJ113" s="8">
        <f t="shared" si="19"/>
        <v>0.23958333333333334</v>
      </c>
      <c r="AK113" s="47"/>
    </row>
    <row r="114" spans="1:61" s="22" customFormat="1" ht="21.75" customHeight="1" x14ac:dyDescent="0.2">
      <c r="A114" s="19">
        <v>23</v>
      </c>
      <c r="B114" s="17" t="s">
        <v>318</v>
      </c>
      <c r="C114" s="17" t="s">
        <v>382</v>
      </c>
      <c r="D114" s="17" t="s">
        <v>49</v>
      </c>
      <c r="E114" s="17">
        <v>10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4</v>
      </c>
      <c r="M114" s="17">
        <v>187</v>
      </c>
      <c r="N114" s="17">
        <v>0</v>
      </c>
      <c r="O114" s="17">
        <v>0</v>
      </c>
      <c r="P114" s="17">
        <f t="shared" si="16"/>
        <v>191</v>
      </c>
      <c r="Q114" s="17">
        <v>0</v>
      </c>
      <c r="R114" s="17">
        <v>0</v>
      </c>
      <c r="S114" s="17">
        <v>0</v>
      </c>
      <c r="T114" s="17">
        <v>4</v>
      </c>
      <c r="U114" s="17">
        <v>376</v>
      </c>
      <c r="V114" s="17">
        <v>0</v>
      </c>
      <c r="W114" s="17">
        <v>0</v>
      </c>
      <c r="X114" s="17">
        <v>0</v>
      </c>
      <c r="Y114" s="17">
        <f t="shared" si="17"/>
        <v>380</v>
      </c>
      <c r="Z114" s="17">
        <v>0</v>
      </c>
      <c r="AA114" s="17">
        <v>0</v>
      </c>
      <c r="AB114" s="17">
        <f t="shared" si="18"/>
        <v>380</v>
      </c>
      <c r="AC114" s="20" t="s">
        <v>383</v>
      </c>
      <c r="AD114" s="20" t="s">
        <v>384</v>
      </c>
      <c r="AE114" s="20" t="s">
        <v>384</v>
      </c>
      <c r="AF114" s="42">
        <v>3.9583333333333331E-2</v>
      </c>
      <c r="AG114" s="19"/>
      <c r="AH114" s="17" t="s">
        <v>82</v>
      </c>
      <c r="AI114" s="20"/>
      <c r="AJ114" s="8">
        <f t="shared" si="19"/>
        <v>0</v>
      </c>
      <c r="AK114" s="3"/>
      <c r="BH114" s="24">
        <v>-30</v>
      </c>
      <c r="BI114" s="24" t="s">
        <v>58</v>
      </c>
    </row>
    <row r="115" spans="1:61" s="22" customFormat="1" ht="21.75" customHeight="1" x14ac:dyDescent="0.2">
      <c r="A115" s="19">
        <v>24</v>
      </c>
      <c r="B115" s="17" t="s">
        <v>318</v>
      </c>
      <c r="C115" s="17" t="s">
        <v>385</v>
      </c>
      <c r="D115" s="17" t="s">
        <v>49</v>
      </c>
      <c r="E115" s="17">
        <v>10</v>
      </c>
      <c r="F115" s="17">
        <v>0</v>
      </c>
      <c r="G115" s="17">
        <v>0</v>
      </c>
      <c r="H115" s="17">
        <v>0</v>
      </c>
      <c r="I115" s="17">
        <v>8</v>
      </c>
      <c r="J115" s="17">
        <v>2</v>
      </c>
      <c r="K115" s="17">
        <v>2</v>
      </c>
      <c r="L115" s="17">
        <v>0</v>
      </c>
      <c r="M115" s="17">
        <v>108</v>
      </c>
      <c r="N115" s="17">
        <v>0</v>
      </c>
      <c r="O115" s="17">
        <v>0</v>
      </c>
      <c r="P115" s="17">
        <f t="shared" si="16"/>
        <v>120</v>
      </c>
      <c r="Q115" s="17">
        <v>8</v>
      </c>
      <c r="R115" s="17">
        <v>2</v>
      </c>
      <c r="S115" s="17">
        <v>2</v>
      </c>
      <c r="T115" s="17">
        <v>0</v>
      </c>
      <c r="U115" s="17">
        <v>751</v>
      </c>
      <c r="V115" s="17">
        <v>0</v>
      </c>
      <c r="W115" s="17">
        <v>0</v>
      </c>
      <c r="X115" s="17">
        <v>0</v>
      </c>
      <c r="Y115" s="17">
        <f t="shared" si="17"/>
        <v>763</v>
      </c>
      <c r="Z115" s="17">
        <v>0</v>
      </c>
      <c r="AA115" s="17">
        <v>0</v>
      </c>
      <c r="AB115" s="17">
        <f t="shared" si="18"/>
        <v>763</v>
      </c>
      <c r="AC115" s="20" t="s">
        <v>386</v>
      </c>
      <c r="AD115" s="20" t="s">
        <v>387</v>
      </c>
      <c r="AE115" s="20" t="s">
        <v>387</v>
      </c>
      <c r="AF115" s="42">
        <v>3.125E-2</v>
      </c>
      <c r="AG115" s="19"/>
      <c r="AH115" s="17" t="s">
        <v>82</v>
      </c>
      <c r="AI115" s="20"/>
      <c r="AJ115" s="8">
        <f t="shared" si="19"/>
        <v>0</v>
      </c>
      <c r="AK115" s="3"/>
    </row>
    <row r="116" spans="1:61" s="22" customFormat="1" ht="21.75" customHeight="1" x14ac:dyDescent="0.2">
      <c r="A116" s="19">
        <v>25</v>
      </c>
      <c r="B116" s="17" t="s">
        <v>318</v>
      </c>
      <c r="C116" s="17" t="s">
        <v>388</v>
      </c>
      <c r="D116" s="17" t="s">
        <v>49</v>
      </c>
      <c r="E116" s="17">
        <v>10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15</v>
      </c>
      <c r="N116" s="17">
        <v>0</v>
      </c>
      <c r="O116" s="17">
        <v>0</v>
      </c>
      <c r="P116" s="17">
        <f t="shared" si="16"/>
        <v>15</v>
      </c>
      <c r="Q116" s="17">
        <v>0</v>
      </c>
      <c r="R116" s="17">
        <v>0</v>
      </c>
      <c r="S116" s="17">
        <v>0</v>
      </c>
      <c r="T116" s="17">
        <v>0</v>
      </c>
      <c r="U116" s="17">
        <v>66</v>
      </c>
      <c r="V116" s="17">
        <v>0</v>
      </c>
      <c r="W116" s="17">
        <v>0</v>
      </c>
      <c r="X116" s="17">
        <v>0</v>
      </c>
      <c r="Y116" s="17">
        <f t="shared" si="17"/>
        <v>66</v>
      </c>
      <c r="Z116" s="17">
        <v>0</v>
      </c>
      <c r="AA116" s="17">
        <v>0</v>
      </c>
      <c r="AB116" s="17">
        <f t="shared" si="18"/>
        <v>66</v>
      </c>
      <c r="AC116" s="20" t="s">
        <v>389</v>
      </c>
      <c r="AD116" s="20" t="s">
        <v>390</v>
      </c>
      <c r="AE116" s="20" t="s">
        <v>390</v>
      </c>
      <c r="AF116" s="42">
        <v>0.14166666666666666</v>
      </c>
      <c r="AG116" s="19"/>
      <c r="AH116" s="17" t="s">
        <v>82</v>
      </c>
      <c r="AI116" s="20"/>
      <c r="AJ116" s="8">
        <f t="shared" si="19"/>
        <v>0</v>
      </c>
      <c r="AK116" s="3"/>
    </row>
    <row r="117" spans="1:61" s="46" customFormat="1" ht="21.75" customHeight="1" x14ac:dyDescent="0.2">
      <c r="A117" s="19">
        <v>26</v>
      </c>
      <c r="B117" s="17" t="s">
        <v>318</v>
      </c>
      <c r="C117" s="17" t="s">
        <v>391</v>
      </c>
      <c r="D117" s="17" t="s">
        <v>49</v>
      </c>
      <c r="E117" s="17">
        <v>10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1</v>
      </c>
      <c r="L117" s="17">
        <v>1</v>
      </c>
      <c r="M117" s="17">
        <v>200</v>
      </c>
      <c r="N117" s="17">
        <v>0</v>
      </c>
      <c r="O117" s="17">
        <v>0</v>
      </c>
      <c r="P117" s="17">
        <f t="shared" si="16"/>
        <v>202</v>
      </c>
      <c r="Q117" s="17">
        <v>0</v>
      </c>
      <c r="R117" s="17">
        <v>0</v>
      </c>
      <c r="S117" s="17">
        <v>1</v>
      </c>
      <c r="T117" s="17">
        <v>1</v>
      </c>
      <c r="U117" s="17">
        <v>200</v>
      </c>
      <c r="V117" s="17">
        <v>0</v>
      </c>
      <c r="W117" s="17">
        <v>0</v>
      </c>
      <c r="X117" s="17">
        <v>0</v>
      </c>
      <c r="Y117" s="17">
        <f t="shared" si="17"/>
        <v>202</v>
      </c>
      <c r="Z117" s="17">
        <v>0</v>
      </c>
      <c r="AA117" s="17">
        <v>0</v>
      </c>
      <c r="AB117" s="17">
        <f t="shared" si="18"/>
        <v>202</v>
      </c>
      <c r="AC117" s="20" t="s">
        <v>392</v>
      </c>
      <c r="AD117" s="20" t="s">
        <v>393</v>
      </c>
      <c r="AE117" s="20" t="s">
        <v>394</v>
      </c>
      <c r="AF117" s="42">
        <v>4.7222222222222221E-2</v>
      </c>
      <c r="AG117" s="19"/>
      <c r="AH117" s="17" t="s">
        <v>82</v>
      </c>
      <c r="AI117" s="20"/>
      <c r="AJ117" s="8">
        <f t="shared" si="19"/>
        <v>0</v>
      </c>
      <c r="AK117" s="3"/>
      <c r="BH117" s="48">
        <v>-15</v>
      </c>
      <c r="BI117" s="48" t="s">
        <v>58</v>
      </c>
    </row>
    <row r="118" spans="1:61" s="46" customFormat="1" ht="21.75" customHeight="1" x14ac:dyDescent="0.2">
      <c r="A118" s="19">
        <v>27</v>
      </c>
      <c r="B118" s="17" t="s">
        <v>318</v>
      </c>
      <c r="C118" s="17" t="s">
        <v>395</v>
      </c>
      <c r="D118" s="17" t="s">
        <v>49</v>
      </c>
      <c r="E118" s="17">
        <v>10</v>
      </c>
      <c r="F118" s="17">
        <v>1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155</v>
      </c>
      <c r="N118" s="17">
        <v>0</v>
      </c>
      <c r="O118" s="17">
        <v>0</v>
      </c>
      <c r="P118" s="17">
        <f t="shared" si="16"/>
        <v>155</v>
      </c>
      <c r="Q118" s="17">
        <v>0</v>
      </c>
      <c r="R118" s="17">
        <v>0</v>
      </c>
      <c r="S118" s="17">
        <v>0</v>
      </c>
      <c r="T118" s="17">
        <v>0</v>
      </c>
      <c r="U118" s="17">
        <v>155</v>
      </c>
      <c r="V118" s="17">
        <v>0</v>
      </c>
      <c r="W118" s="17">
        <v>0</v>
      </c>
      <c r="X118" s="17">
        <v>0</v>
      </c>
      <c r="Y118" s="17">
        <f t="shared" si="17"/>
        <v>155</v>
      </c>
      <c r="Z118" s="17">
        <v>0</v>
      </c>
      <c r="AA118" s="17">
        <v>0</v>
      </c>
      <c r="AB118" s="17">
        <f t="shared" si="18"/>
        <v>155</v>
      </c>
      <c r="AC118" s="20" t="s">
        <v>396</v>
      </c>
      <c r="AD118" s="20" t="s">
        <v>397</v>
      </c>
      <c r="AE118" s="20" t="s">
        <v>397</v>
      </c>
      <c r="AF118" s="42">
        <v>1.7361111111111112E-2</v>
      </c>
      <c r="AG118" s="17"/>
      <c r="AH118" s="17" t="s">
        <v>82</v>
      </c>
      <c r="AI118" s="20"/>
      <c r="AJ118" s="8">
        <f t="shared" si="19"/>
        <v>1.7361111111111112E-2</v>
      </c>
      <c r="AK118" s="47"/>
    </row>
    <row r="119" spans="1:61" s="46" customFormat="1" ht="21.75" customHeight="1" x14ac:dyDescent="0.2">
      <c r="A119" s="19">
        <v>28</v>
      </c>
      <c r="B119" s="17" t="s">
        <v>318</v>
      </c>
      <c r="C119" s="17" t="s">
        <v>398</v>
      </c>
      <c r="D119" s="17" t="s">
        <v>49</v>
      </c>
      <c r="E119" s="17">
        <v>10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2</v>
      </c>
      <c r="M119" s="17">
        <v>53</v>
      </c>
      <c r="N119" s="17">
        <v>0</v>
      </c>
      <c r="O119" s="17">
        <v>0</v>
      </c>
      <c r="P119" s="17">
        <f t="shared" si="16"/>
        <v>55</v>
      </c>
      <c r="Q119" s="17">
        <v>0</v>
      </c>
      <c r="R119" s="17">
        <v>0</v>
      </c>
      <c r="S119" s="17">
        <v>0</v>
      </c>
      <c r="T119" s="17">
        <v>2</v>
      </c>
      <c r="U119" s="17">
        <v>53</v>
      </c>
      <c r="V119" s="17">
        <v>0</v>
      </c>
      <c r="W119" s="17">
        <v>0</v>
      </c>
      <c r="X119" s="17">
        <v>0</v>
      </c>
      <c r="Y119" s="17">
        <f t="shared" si="17"/>
        <v>55</v>
      </c>
      <c r="Z119" s="17">
        <v>0</v>
      </c>
      <c r="AA119" s="17">
        <v>0</v>
      </c>
      <c r="AB119" s="17">
        <f t="shared" si="18"/>
        <v>55</v>
      </c>
      <c r="AC119" s="20" t="s">
        <v>399</v>
      </c>
      <c r="AD119" s="20" t="s">
        <v>400</v>
      </c>
      <c r="AE119" s="20" t="s">
        <v>400</v>
      </c>
      <c r="AF119" s="42">
        <v>0.25347222222222221</v>
      </c>
      <c r="AG119" s="19"/>
      <c r="AH119" s="17" t="s">
        <v>82</v>
      </c>
      <c r="AI119" s="20"/>
      <c r="AJ119" s="8">
        <f t="shared" si="19"/>
        <v>0</v>
      </c>
      <c r="AK119" s="3"/>
      <c r="BH119" s="50">
        <v>-38</v>
      </c>
      <c r="BI119" s="50" t="s">
        <v>58</v>
      </c>
    </row>
    <row r="120" spans="1:61" s="46" customFormat="1" ht="21.75" customHeight="1" x14ac:dyDescent="0.2">
      <c r="A120" s="19">
        <v>29</v>
      </c>
      <c r="B120" s="17" t="s">
        <v>318</v>
      </c>
      <c r="C120" s="17" t="s">
        <v>401</v>
      </c>
      <c r="D120" s="17" t="s">
        <v>49</v>
      </c>
      <c r="E120" s="17">
        <v>10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2</v>
      </c>
      <c r="M120" s="17">
        <v>101</v>
      </c>
      <c r="N120" s="17">
        <v>0</v>
      </c>
      <c r="O120" s="17">
        <v>0</v>
      </c>
      <c r="P120" s="17">
        <f t="shared" si="16"/>
        <v>103</v>
      </c>
      <c r="Q120" s="17">
        <v>0</v>
      </c>
      <c r="R120" s="17">
        <v>0</v>
      </c>
      <c r="S120" s="17">
        <v>0</v>
      </c>
      <c r="T120" s="17">
        <v>2</v>
      </c>
      <c r="U120" s="17">
        <v>101</v>
      </c>
      <c r="V120" s="17">
        <v>0</v>
      </c>
      <c r="W120" s="17">
        <v>0</v>
      </c>
      <c r="X120" s="17">
        <v>0</v>
      </c>
      <c r="Y120" s="17">
        <f t="shared" si="17"/>
        <v>103</v>
      </c>
      <c r="Z120" s="17">
        <v>0</v>
      </c>
      <c r="AA120" s="17">
        <v>0</v>
      </c>
      <c r="AB120" s="17">
        <f t="shared" si="18"/>
        <v>103</v>
      </c>
      <c r="AC120" s="20" t="s">
        <v>402</v>
      </c>
      <c r="AD120" s="20" t="s">
        <v>403</v>
      </c>
      <c r="AE120" s="20" t="s">
        <v>403</v>
      </c>
      <c r="AF120" s="42">
        <v>0.22430555555555556</v>
      </c>
      <c r="AG120" s="19"/>
      <c r="AH120" s="17" t="s">
        <v>82</v>
      </c>
      <c r="AI120" s="20"/>
      <c r="AJ120" s="8">
        <f t="shared" si="19"/>
        <v>0</v>
      </c>
      <c r="AK120" s="3"/>
      <c r="BH120" s="48"/>
      <c r="BI120" s="48"/>
    </row>
    <row r="121" spans="1:61" s="46" customFormat="1" ht="21.75" customHeight="1" x14ac:dyDescent="0.2">
      <c r="A121" s="19">
        <v>30</v>
      </c>
      <c r="B121" s="17" t="s">
        <v>318</v>
      </c>
      <c r="C121" s="17" t="s">
        <v>404</v>
      </c>
      <c r="D121" s="17" t="s">
        <v>49</v>
      </c>
      <c r="E121" s="17">
        <v>10</v>
      </c>
      <c r="F121" s="17">
        <v>1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3</v>
      </c>
      <c r="M121" s="17">
        <v>2</v>
      </c>
      <c r="N121" s="17">
        <v>0</v>
      </c>
      <c r="O121" s="17">
        <v>0</v>
      </c>
      <c r="P121" s="17">
        <f t="shared" si="16"/>
        <v>5</v>
      </c>
      <c r="Q121" s="17">
        <v>0</v>
      </c>
      <c r="R121" s="17">
        <v>0</v>
      </c>
      <c r="S121" s="17">
        <v>0</v>
      </c>
      <c r="T121" s="17">
        <v>3</v>
      </c>
      <c r="U121" s="17">
        <v>2</v>
      </c>
      <c r="V121" s="17">
        <v>0</v>
      </c>
      <c r="W121" s="17">
        <v>0</v>
      </c>
      <c r="X121" s="17">
        <v>0</v>
      </c>
      <c r="Y121" s="17">
        <f t="shared" si="17"/>
        <v>5</v>
      </c>
      <c r="Z121" s="17">
        <v>0</v>
      </c>
      <c r="AA121" s="17">
        <v>0</v>
      </c>
      <c r="AB121" s="17">
        <f t="shared" si="18"/>
        <v>5</v>
      </c>
      <c r="AC121" s="20" t="s">
        <v>405</v>
      </c>
      <c r="AD121" s="20" t="s">
        <v>406</v>
      </c>
      <c r="AE121" s="20" t="s">
        <v>406</v>
      </c>
      <c r="AF121" s="42">
        <v>4.1666666666666664E-2</v>
      </c>
      <c r="AG121" s="19"/>
      <c r="AH121" s="17" t="s">
        <v>82</v>
      </c>
      <c r="AI121" s="20"/>
      <c r="AJ121" s="8">
        <f t="shared" si="19"/>
        <v>4.1666666666666664E-2</v>
      </c>
      <c r="AK121" s="3"/>
    </row>
    <row r="122" spans="1:61" s="46" customFormat="1" ht="21.75" customHeight="1" x14ac:dyDescent="0.2">
      <c r="A122" s="19">
        <v>31</v>
      </c>
      <c r="B122" s="17" t="s">
        <v>318</v>
      </c>
      <c r="C122" s="17" t="s">
        <v>407</v>
      </c>
      <c r="D122" s="17" t="s">
        <v>49</v>
      </c>
      <c r="E122" s="17">
        <v>10</v>
      </c>
      <c r="F122" s="17">
        <v>1</v>
      </c>
      <c r="G122" s="17">
        <v>0</v>
      </c>
      <c r="H122" s="17">
        <v>0</v>
      </c>
      <c r="I122" s="17">
        <v>0</v>
      </c>
      <c r="J122" s="17">
        <v>1</v>
      </c>
      <c r="K122" s="17">
        <v>0</v>
      </c>
      <c r="L122" s="17">
        <v>10</v>
      </c>
      <c r="M122" s="17">
        <v>510</v>
      </c>
      <c r="N122" s="17">
        <v>0</v>
      </c>
      <c r="O122" s="17">
        <v>0</v>
      </c>
      <c r="P122" s="17">
        <f t="shared" si="16"/>
        <v>521</v>
      </c>
      <c r="Q122" s="17">
        <v>0</v>
      </c>
      <c r="R122" s="17">
        <v>1</v>
      </c>
      <c r="S122" s="17">
        <v>0</v>
      </c>
      <c r="T122" s="17">
        <v>10</v>
      </c>
      <c r="U122" s="17">
        <v>510</v>
      </c>
      <c r="V122" s="17">
        <v>0</v>
      </c>
      <c r="W122" s="17">
        <v>0</v>
      </c>
      <c r="X122" s="17">
        <v>0</v>
      </c>
      <c r="Y122" s="17">
        <f t="shared" si="17"/>
        <v>521</v>
      </c>
      <c r="Z122" s="17">
        <v>1</v>
      </c>
      <c r="AA122" s="17">
        <v>0</v>
      </c>
      <c r="AB122" s="17">
        <f t="shared" si="18"/>
        <v>522</v>
      </c>
      <c r="AC122" s="20" t="s">
        <v>408</v>
      </c>
      <c r="AD122" s="20" t="s">
        <v>409</v>
      </c>
      <c r="AE122" s="20" t="s">
        <v>409</v>
      </c>
      <c r="AF122" s="42">
        <v>6.2499999999999995E-3</v>
      </c>
      <c r="AG122" s="19"/>
      <c r="AH122" s="17" t="s">
        <v>82</v>
      </c>
      <c r="AI122" s="20"/>
      <c r="AJ122" s="8">
        <f t="shared" si="19"/>
        <v>6.2499999999999995E-3</v>
      </c>
      <c r="AK122" s="47"/>
      <c r="BH122" s="50"/>
      <c r="BI122" s="50"/>
    </row>
    <row r="123" spans="1:61" s="46" customFormat="1" ht="21.75" customHeight="1" x14ac:dyDescent="0.2">
      <c r="A123" s="19">
        <v>32</v>
      </c>
      <c r="B123" s="17" t="s">
        <v>318</v>
      </c>
      <c r="C123" s="17" t="s">
        <v>410</v>
      </c>
      <c r="D123" s="17" t="s">
        <v>49</v>
      </c>
      <c r="E123" s="17">
        <v>10</v>
      </c>
      <c r="F123" s="17">
        <v>1</v>
      </c>
      <c r="G123" s="17">
        <v>0</v>
      </c>
      <c r="H123" s="17">
        <v>0</v>
      </c>
      <c r="I123" s="17">
        <v>0</v>
      </c>
      <c r="J123" s="17">
        <v>0</v>
      </c>
      <c r="K123" s="17">
        <v>1</v>
      </c>
      <c r="L123" s="17">
        <v>2</v>
      </c>
      <c r="M123" s="17">
        <v>50</v>
      </c>
      <c r="N123" s="17">
        <v>0</v>
      </c>
      <c r="O123" s="17">
        <v>0</v>
      </c>
      <c r="P123" s="17">
        <f t="shared" si="16"/>
        <v>53</v>
      </c>
      <c r="Q123" s="17">
        <v>0</v>
      </c>
      <c r="R123" s="17">
        <v>0</v>
      </c>
      <c r="S123" s="17">
        <v>1</v>
      </c>
      <c r="T123" s="17">
        <v>2</v>
      </c>
      <c r="U123" s="17">
        <v>2189</v>
      </c>
      <c r="V123" s="17">
        <v>0</v>
      </c>
      <c r="W123" s="17">
        <v>0</v>
      </c>
      <c r="X123" s="17">
        <v>0</v>
      </c>
      <c r="Y123" s="17">
        <f t="shared" si="17"/>
        <v>2192</v>
      </c>
      <c r="Z123" s="17">
        <v>0</v>
      </c>
      <c r="AA123" s="17">
        <v>0</v>
      </c>
      <c r="AB123" s="17">
        <f t="shared" si="18"/>
        <v>2192</v>
      </c>
      <c r="AC123" s="20" t="s">
        <v>411</v>
      </c>
      <c r="AD123" s="20" t="s">
        <v>412</v>
      </c>
      <c r="AE123" s="20" t="s">
        <v>412</v>
      </c>
      <c r="AF123" s="42">
        <v>1.4583333333333332E-2</v>
      </c>
      <c r="AG123" s="17"/>
      <c r="AH123" s="17" t="s">
        <v>82</v>
      </c>
      <c r="AI123" s="20"/>
      <c r="AJ123" s="8">
        <f t="shared" si="19"/>
        <v>1.4583333333333332E-2</v>
      </c>
      <c r="AK123" s="3"/>
    </row>
    <row r="124" spans="1:61" s="46" customFormat="1" ht="21.75" customHeight="1" x14ac:dyDescent="0.2">
      <c r="A124" s="19">
        <v>33</v>
      </c>
      <c r="B124" s="17" t="s">
        <v>318</v>
      </c>
      <c r="C124" s="17" t="s">
        <v>413</v>
      </c>
      <c r="D124" s="17" t="s">
        <v>49</v>
      </c>
      <c r="E124" s="17">
        <v>10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7</v>
      </c>
      <c r="L124" s="17">
        <v>0</v>
      </c>
      <c r="M124" s="17">
        <v>0</v>
      </c>
      <c r="N124" s="17">
        <v>0</v>
      </c>
      <c r="O124" s="17">
        <v>0</v>
      </c>
      <c r="P124" s="17">
        <f t="shared" si="16"/>
        <v>7</v>
      </c>
      <c r="Q124" s="17">
        <v>0</v>
      </c>
      <c r="R124" s="17">
        <v>0</v>
      </c>
      <c r="S124" s="17">
        <v>7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f t="shared" si="17"/>
        <v>7</v>
      </c>
      <c r="Z124" s="17">
        <v>0</v>
      </c>
      <c r="AA124" s="17">
        <v>0</v>
      </c>
      <c r="AB124" s="17">
        <f t="shared" si="18"/>
        <v>7</v>
      </c>
      <c r="AC124" s="20" t="s">
        <v>414</v>
      </c>
      <c r="AD124" s="20" t="s">
        <v>415</v>
      </c>
      <c r="AE124" s="20" t="s">
        <v>415</v>
      </c>
      <c r="AF124" s="42">
        <v>9.7222222222222224E-2</v>
      </c>
      <c r="AG124" s="19"/>
      <c r="AH124" s="17" t="s">
        <v>82</v>
      </c>
      <c r="AI124" s="20"/>
      <c r="AJ124" s="8">
        <f t="shared" si="19"/>
        <v>0</v>
      </c>
      <c r="AK124" s="47"/>
      <c r="BH124" s="48"/>
      <c r="BI124" s="48"/>
    </row>
    <row r="125" spans="1:61" s="46" customFormat="1" ht="21.75" customHeight="1" x14ac:dyDescent="0.2">
      <c r="A125" s="19">
        <v>34</v>
      </c>
      <c r="B125" s="17" t="s">
        <v>318</v>
      </c>
      <c r="C125" s="17" t="s">
        <v>367</v>
      </c>
      <c r="D125" s="17" t="s">
        <v>49</v>
      </c>
      <c r="E125" s="17">
        <v>10</v>
      </c>
      <c r="F125" s="17">
        <v>0</v>
      </c>
      <c r="G125" s="17">
        <v>0</v>
      </c>
      <c r="H125" s="17">
        <v>0</v>
      </c>
      <c r="I125" s="17">
        <v>1</v>
      </c>
      <c r="J125" s="17">
        <v>0</v>
      </c>
      <c r="K125" s="17">
        <v>0</v>
      </c>
      <c r="L125" s="17">
        <v>0</v>
      </c>
      <c r="M125" s="17">
        <v>405</v>
      </c>
      <c r="N125" s="17">
        <v>0</v>
      </c>
      <c r="O125" s="17">
        <v>0</v>
      </c>
      <c r="P125" s="17">
        <f t="shared" si="16"/>
        <v>406</v>
      </c>
      <c r="Q125" s="17">
        <v>1</v>
      </c>
      <c r="R125" s="17">
        <v>0</v>
      </c>
      <c r="S125" s="17">
        <v>0</v>
      </c>
      <c r="T125" s="17">
        <v>0</v>
      </c>
      <c r="U125" s="17">
        <v>1050</v>
      </c>
      <c r="V125" s="17">
        <v>0</v>
      </c>
      <c r="W125" s="17">
        <v>0</v>
      </c>
      <c r="X125" s="17">
        <v>0</v>
      </c>
      <c r="Y125" s="17">
        <f t="shared" si="17"/>
        <v>1051</v>
      </c>
      <c r="Z125" s="17">
        <v>0</v>
      </c>
      <c r="AA125" s="17">
        <v>0</v>
      </c>
      <c r="AB125" s="17">
        <f t="shared" si="18"/>
        <v>1051</v>
      </c>
      <c r="AC125" s="20" t="s">
        <v>416</v>
      </c>
      <c r="AD125" s="20" t="s">
        <v>417</v>
      </c>
      <c r="AE125" s="20" t="s">
        <v>417</v>
      </c>
      <c r="AF125" s="42">
        <v>3.125E-2</v>
      </c>
      <c r="AG125" s="19"/>
      <c r="AH125" s="17" t="s">
        <v>82</v>
      </c>
      <c r="AI125" s="20"/>
      <c r="AJ125" s="8">
        <f t="shared" si="19"/>
        <v>0</v>
      </c>
      <c r="AK125" s="47"/>
    </row>
    <row r="126" spans="1:61" s="46" customFormat="1" ht="21.75" customHeight="1" x14ac:dyDescent="0.2">
      <c r="A126" s="19">
        <v>35</v>
      </c>
      <c r="B126" s="17" t="s">
        <v>318</v>
      </c>
      <c r="C126" s="17" t="s">
        <v>418</v>
      </c>
      <c r="D126" s="17" t="s">
        <v>49</v>
      </c>
      <c r="E126" s="17">
        <v>10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1</v>
      </c>
      <c r="M126" s="17">
        <v>1</v>
      </c>
      <c r="N126" s="17">
        <v>0</v>
      </c>
      <c r="O126" s="17">
        <v>0</v>
      </c>
      <c r="P126" s="17">
        <f t="shared" si="16"/>
        <v>2</v>
      </c>
      <c r="Q126" s="17">
        <v>0</v>
      </c>
      <c r="R126" s="17">
        <v>0</v>
      </c>
      <c r="S126" s="17">
        <v>0</v>
      </c>
      <c r="T126" s="17">
        <v>1</v>
      </c>
      <c r="U126" s="17">
        <v>1</v>
      </c>
      <c r="V126" s="17">
        <v>0</v>
      </c>
      <c r="W126" s="17">
        <v>0</v>
      </c>
      <c r="X126" s="17">
        <v>0</v>
      </c>
      <c r="Y126" s="17">
        <f t="shared" si="17"/>
        <v>2</v>
      </c>
      <c r="Z126" s="17">
        <v>1</v>
      </c>
      <c r="AA126" s="17">
        <v>0</v>
      </c>
      <c r="AB126" s="17">
        <f t="shared" si="18"/>
        <v>3</v>
      </c>
      <c r="AC126" s="20" t="s">
        <v>419</v>
      </c>
      <c r="AD126" s="20" t="s">
        <v>420</v>
      </c>
      <c r="AE126" s="20" t="s">
        <v>420</v>
      </c>
      <c r="AF126" s="42">
        <v>0.48541666666666666</v>
      </c>
      <c r="AG126" s="19"/>
      <c r="AH126" s="17" t="s">
        <v>82</v>
      </c>
      <c r="AI126" s="20"/>
      <c r="AJ126" s="8">
        <f t="shared" si="19"/>
        <v>0</v>
      </c>
      <c r="AK126" s="47"/>
      <c r="BH126" s="50"/>
      <c r="BI126" s="50"/>
    </row>
    <row r="127" spans="1:61" s="22" customFormat="1" ht="21.75" customHeight="1" x14ac:dyDescent="0.2">
      <c r="A127" s="19">
        <v>36</v>
      </c>
      <c r="B127" s="17" t="s">
        <v>318</v>
      </c>
      <c r="C127" s="17" t="s">
        <v>421</v>
      </c>
      <c r="D127" s="17" t="s">
        <v>49</v>
      </c>
      <c r="E127" s="17">
        <v>10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1</v>
      </c>
      <c r="L127" s="17">
        <v>0</v>
      </c>
      <c r="M127" s="17">
        <v>0</v>
      </c>
      <c r="N127" s="17">
        <v>0</v>
      </c>
      <c r="O127" s="17">
        <v>0</v>
      </c>
      <c r="P127" s="17">
        <f t="shared" si="16"/>
        <v>1</v>
      </c>
      <c r="Q127" s="17">
        <v>0</v>
      </c>
      <c r="R127" s="17">
        <v>0</v>
      </c>
      <c r="S127" s="17">
        <v>1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f t="shared" si="17"/>
        <v>1</v>
      </c>
      <c r="Z127" s="17">
        <v>0</v>
      </c>
      <c r="AA127" s="17">
        <v>0</v>
      </c>
      <c r="AB127" s="17">
        <f t="shared" si="18"/>
        <v>1</v>
      </c>
      <c r="AC127" s="20" t="s">
        <v>422</v>
      </c>
      <c r="AD127" s="20" t="s">
        <v>423</v>
      </c>
      <c r="AE127" s="20" t="s">
        <v>423</v>
      </c>
      <c r="AF127" s="18">
        <v>2.361111111111111E-2</v>
      </c>
      <c r="AG127" s="17"/>
      <c r="AH127" s="17" t="s">
        <v>82</v>
      </c>
      <c r="AI127" s="20"/>
      <c r="AJ127" s="8">
        <f t="shared" si="19"/>
        <v>0</v>
      </c>
      <c r="AK127" s="3"/>
    </row>
    <row r="128" spans="1:61" s="22" customFormat="1" ht="21.75" customHeight="1" x14ac:dyDescent="0.2">
      <c r="A128" s="19">
        <v>37</v>
      </c>
      <c r="B128" s="17" t="s">
        <v>318</v>
      </c>
      <c r="C128" s="17" t="s">
        <v>424</v>
      </c>
      <c r="D128" s="17" t="s">
        <v>49</v>
      </c>
      <c r="E128" s="17">
        <v>10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4</v>
      </c>
      <c r="M128" s="17">
        <v>401</v>
      </c>
      <c r="N128" s="17">
        <v>0</v>
      </c>
      <c r="O128" s="17">
        <v>0</v>
      </c>
      <c r="P128" s="17">
        <f t="shared" si="16"/>
        <v>405</v>
      </c>
      <c r="Q128" s="17">
        <v>0</v>
      </c>
      <c r="R128" s="17">
        <v>0</v>
      </c>
      <c r="S128" s="17">
        <v>0</v>
      </c>
      <c r="T128" s="17">
        <v>4</v>
      </c>
      <c r="U128" s="17">
        <v>619</v>
      </c>
      <c r="V128" s="17">
        <v>0</v>
      </c>
      <c r="W128" s="17">
        <v>0</v>
      </c>
      <c r="X128" s="17">
        <v>0</v>
      </c>
      <c r="Y128" s="17">
        <f t="shared" si="17"/>
        <v>623</v>
      </c>
      <c r="Z128" s="17">
        <v>1</v>
      </c>
      <c r="AA128" s="17">
        <v>0</v>
      </c>
      <c r="AB128" s="17">
        <f t="shared" si="18"/>
        <v>624</v>
      </c>
      <c r="AC128" s="20" t="s">
        <v>425</v>
      </c>
      <c r="AD128" s="20" t="s">
        <v>426</v>
      </c>
      <c r="AE128" s="20" t="s">
        <v>426</v>
      </c>
      <c r="AF128" s="18">
        <v>2.6388888888888889E-2</v>
      </c>
      <c r="AG128" s="17"/>
      <c r="AH128" s="17" t="s">
        <v>82</v>
      </c>
      <c r="AI128" s="20"/>
      <c r="AJ128" s="8">
        <f t="shared" si="19"/>
        <v>0</v>
      </c>
      <c r="AK128" s="3"/>
    </row>
    <row r="129" spans="1:61" s="22" customFormat="1" ht="21.75" customHeight="1" x14ac:dyDescent="0.2">
      <c r="A129" s="19">
        <v>38</v>
      </c>
      <c r="B129" s="17" t="s">
        <v>318</v>
      </c>
      <c r="C129" s="17" t="s">
        <v>424</v>
      </c>
      <c r="D129" s="17" t="s">
        <v>49</v>
      </c>
      <c r="E129" s="17">
        <v>10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4</v>
      </c>
      <c r="M129" s="17">
        <v>401</v>
      </c>
      <c r="N129" s="17">
        <v>0</v>
      </c>
      <c r="O129" s="17">
        <v>0</v>
      </c>
      <c r="P129" s="17">
        <f t="shared" si="16"/>
        <v>405</v>
      </c>
      <c r="Q129" s="17">
        <v>0</v>
      </c>
      <c r="R129" s="17">
        <v>0</v>
      </c>
      <c r="S129" s="17">
        <v>0</v>
      </c>
      <c r="T129" s="17">
        <v>4</v>
      </c>
      <c r="U129" s="17">
        <v>619</v>
      </c>
      <c r="V129" s="17">
        <v>0</v>
      </c>
      <c r="W129" s="17">
        <v>0</v>
      </c>
      <c r="X129" s="17">
        <v>0</v>
      </c>
      <c r="Y129" s="17">
        <f t="shared" si="17"/>
        <v>623</v>
      </c>
      <c r="Z129" s="17">
        <v>1</v>
      </c>
      <c r="AA129" s="17">
        <v>0</v>
      </c>
      <c r="AB129" s="17">
        <f t="shared" si="18"/>
        <v>624</v>
      </c>
      <c r="AC129" s="20" t="s">
        <v>427</v>
      </c>
      <c r="AD129" s="20" t="s">
        <v>428</v>
      </c>
      <c r="AE129" s="20" t="s">
        <v>428</v>
      </c>
      <c r="AF129" s="18">
        <v>1.3194444444444444E-2</v>
      </c>
      <c r="AG129" s="17"/>
      <c r="AH129" s="17" t="s">
        <v>82</v>
      </c>
      <c r="AI129" s="20"/>
      <c r="AJ129" s="8">
        <f t="shared" si="19"/>
        <v>0</v>
      </c>
      <c r="AK129" s="3"/>
    </row>
    <row r="130" spans="1:61" s="22" customFormat="1" ht="21.75" customHeight="1" x14ac:dyDescent="0.2">
      <c r="A130" s="19">
        <v>39</v>
      </c>
      <c r="B130" s="17" t="s">
        <v>318</v>
      </c>
      <c r="C130" s="17" t="s">
        <v>429</v>
      </c>
      <c r="D130" s="17" t="s">
        <v>49</v>
      </c>
      <c r="E130" s="17">
        <v>10</v>
      </c>
      <c r="F130" s="17">
        <v>0</v>
      </c>
      <c r="G130" s="17">
        <v>0</v>
      </c>
      <c r="H130" s="17">
        <v>0</v>
      </c>
      <c r="I130" s="17">
        <v>9</v>
      </c>
      <c r="J130" s="17">
        <v>0</v>
      </c>
      <c r="K130" s="17">
        <v>5</v>
      </c>
      <c r="L130" s="17">
        <v>0</v>
      </c>
      <c r="M130" s="17">
        <v>918</v>
      </c>
      <c r="N130" s="17">
        <v>0</v>
      </c>
      <c r="O130" s="17">
        <v>0</v>
      </c>
      <c r="P130" s="17">
        <f t="shared" si="16"/>
        <v>932</v>
      </c>
      <c r="Q130" s="17">
        <v>9</v>
      </c>
      <c r="R130" s="17">
        <v>0</v>
      </c>
      <c r="S130" s="17">
        <v>5</v>
      </c>
      <c r="T130" s="17">
        <v>0</v>
      </c>
      <c r="U130" s="17">
        <v>2754</v>
      </c>
      <c r="V130" s="17">
        <v>0</v>
      </c>
      <c r="W130" s="17">
        <v>0</v>
      </c>
      <c r="X130" s="17">
        <v>0</v>
      </c>
      <c r="Y130" s="17">
        <f t="shared" si="17"/>
        <v>2768</v>
      </c>
      <c r="Z130" s="17">
        <v>0</v>
      </c>
      <c r="AA130" s="17">
        <v>0</v>
      </c>
      <c r="AB130" s="17">
        <f t="shared" si="18"/>
        <v>2768</v>
      </c>
      <c r="AC130" s="20" t="s">
        <v>430</v>
      </c>
      <c r="AD130" s="20" t="s">
        <v>431</v>
      </c>
      <c r="AE130" s="20" t="s">
        <v>431</v>
      </c>
      <c r="AF130" s="18">
        <v>3.6805555555555557E-2</v>
      </c>
      <c r="AG130" s="17"/>
      <c r="AH130" s="17" t="s">
        <v>82</v>
      </c>
      <c r="AI130" s="20"/>
      <c r="AJ130" s="8">
        <f t="shared" si="19"/>
        <v>0</v>
      </c>
      <c r="AK130" s="3"/>
    </row>
    <row r="131" spans="1:61" s="22" customFormat="1" ht="21.75" customHeight="1" x14ac:dyDescent="0.2">
      <c r="A131" s="19">
        <v>40</v>
      </c>
      <c r="B131" s="17" t="s">
        <v>318</v>
      </c>
      <c r="C131" s="17" t="s">
        <v>432</v>
      </c>
      <c r="D131" s="17" t="s">
        <v>49</v>
      </c>
      <c r="E131" s="17">
        <v>10</v>
      </c>
      <c r="F131" s="17">
        <v>0</v>
      </c>
      <c r="G131" s="17">
        <v>0</v>
      </c>
      <c r="H131" s="17">
        <v>0</v>
      </c>
      <c r="I131" s="17">
        <v>5</v>
      </c>
      <c r="J131" s="17">
        <v>0</v>
      </c>
      <c r="K131" s="17">
        <v>50</v>
      </c>
      <c r="L131" s="17">
        <v>0</v>
      </c>
      <c r="M131" s="17">
        <v>150</v>
      </c>
      <c r="N131" s="17">
        <v>0</v>
      </c>
      <c r="O131" s="17">
        <v>0</v>
      </c>
      <c r="P131" s="17">
        <f t="shared" si="16"/>
        <v>205</v>
      </c>
      <c r="Q131" s="17">
        <v>5</v>
      </c>
      <c r="R131" s="17">
        <v>0</v>
      </c>
      <c r="S131" s="17">
        <v>50</v>
      </c>
      <c r="T131" s="17">
        <v>0</v>
      </c>
      <c r="U131" s="17">
        <v>850</v>
      </c>
      <c r="V131" s="17">
        <v>0</v>
      </c>
      <c r="W131" s="17">
        <v>0</v>
      </c>
      <c r="X131" s="17">
        <v>0</v>
      </c>
      <c r="Y131" s="17">
        <f t="shared" si="17"/>
        <v>905</v>
      </c>
      <c r="Z131" s="17">
        <v>0</v>
      </c>
      <c r="AA131" s="17">
        <v>0</v>
      </c>
      <c r="AB131" s="17">
        <f t="shared" si="18"/>
        <v>905</v>
      </c>
      <c r="AC131" s="20" t="s">
        <v>433</v>
      </c>
      <c r="AD131" s="20" t="s">
        <v>434</v>
      </c>
      <c r="AE131" s="20" t="s">
        <v>434</v>
      </c>
      <c r="AF131" s="18">
        <v>4.7916666666666663E-2</v>
      </c>
      <c r="AG131" s="17"/>
      <c r="AH131" s="17" t="s">
        <v>82</v>
      </c>
      <c r="AI131" s="20"/>
      <c r="AJ131" s="8">
        <f t="shared" si="19"/>
        <v>0</v>
      </c>
      <c r="AK131" s="3"/>
    </row>
    <row r="132" spans="1:61" s="22" customFormat="1" ht="21.75" customHeight="1" x14ac:dyDescent="0.2">
      <c r="A132" s="19">
        <v>41</v>
      </c>
      <c r="B132" s="17" t="s">
        <v>318</v>
      </c>
      <c r="C132" s="17" t="s">
        <v>382</v>
      </c>
      <c r="D132" s="17" t="s">
        <v>49</v>
      </c>
      <c r="E132" s="17">
        <v>10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4</v>
      </c>
      <c r="M132" s="17">
        <v>187</v>
      </c>
      <c r="N132" s="17">
        <v>0</v>
      </c>
      <c r="O132" s="17">
        <v>0</v>
      </c>
      <c r="P132" s="17">
        <f t="shared" si="16"/>
        <v>191</v>
      </c>
      <c r="Q132" s="17">
        <v>0</v>
      </c>
      <c r="R132" s="17">
        <v>0</v>
      </c>
      <c r="S132" s="17">
        <v>0</v>
      </c>
      <c r="T132" s="17">
        <v>4</v>
      </c>
      <c r="U132" s="17">
        <v>376</v>
      </c>
      <c r="V132" s="17">
        <v>0</v>
      </c>
      <c r="W132" s="17">
        <v>0</v>
      </c>
      <c r="X132" s="17">
        <v>0</v>
      </c>
      <c r="Y132" s="17">
        <f t="shared" si="17"/>
        <v>380</v>
      </c>
      <c r="Z132" s="17">
        <v>0</v>
      </c>
      <c r="AA132" s="17">
        <v>0</v>
      </c>
      <c r="AB132" s="17">
        <f t="shared" si="18"/>
        <v>380</v>
      </c>
      <c r="AC132" s="20" t="s">
        <v>435</v>
      </c>
      <c r="AD132" s="20" t="s">
        <v>436</v>
      </c>
      <c r="AE132" s="20" t="s">
        <v>436</v>
      </c>
      <c r="AF132" s="18">
        <v>3.9583333333333331E-2</v>
      </c>
      <c r="AG132" s="17"/>
      <c r="AH132" s="17" t="s">
        <v>82</v>
      </c>
      <c r="AI132" s="20"/>
      <c r="AJ132" s="8">
        <f t="shared" si="19"/>
        <v>0</v>
      </c>
      <c r="AK132" s="3"/>
    </row>
    <row r="133" spans="1:61" s="46" customFormat="1" ht="21.75" customHeight="1" x14ac:dyDescent="0.2">
      <c r="A133" s="19">
        <v>42</v>
      </c>
      <c r="B133" s="17" t="s">
        <v>318</v>
      </c>
      <c r="C133" s="17" t="s">
        <v>424</v>
      </c>
      <c r="D133" s="17" t="s">
        <v>49</v>
      </c>
      <c r="E133" s="17">
        <v>10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4</v>
      </c>
      <c r="M133" s="17">
        <v>401</v>
      </c>
      <c r="N133" s="17">
        <v>0</v>
      </c>
      <c r="O133" s="17">
        <v>0</v>
      </c>
      <c r="P133" s="17">
        <f t="shared" si="16"/>
        <v>405</v>
      </c>
      <c r="Q133" s="17">
        <v>0</v>
      </c>
      <c r="R133" s="17">
        <v>0</v>
      </c>
      <c r="S133" s="17">
        <v>0</v>
      </c>
      <c r="T133" s="17">
        <v>4</v>
      </c>
      <c r="U133" s="17">
        <v>619</v>
      </c>
      <c r="V133" s="17">
        <v>0</v>
      </c>
      <c r="W133" s="17">
        <v>0</v>
      </c>
      <c r="X133" s="17">
        <v>0</v>
      </c>
      <c r="Y133" s="17">
        <f t="shared" si="17"/>
        <v>623</v>
      </c>
      <c r="Z133" s="17">
        <v>1</v>
      </c>
      <c r="AA133" s="17">
        <v>0</v>
      </c>
      <c r="AB133" s="17">
        <f t="shared" si="18"/>
        <v>624</v>
      </c>
      <c r="AC133" s="20" t="s">
        <v>437</v>
      </c>
      <c r="AD133" s="20" t="s">
        <v>438</v>
      </c>
      <c r="AE133" s="20" t="s">
        <v>438</v>
      </c>
      <c r="AF133" s="18">
        <v>0.10972222222222222</v>
      </c>
      <c r="AG133" s="17"/>
      <c r="AH133" s="17" t="s">
        <v>82</v>
      </c>
      <c r="AI133" s="20"/>
      <c r="AJ133" s="8">
        <f t="shared" si="19"/>
        <v>0</v>
      </c>
      <c r="AK133" s="47"/>
      <c r="BH133" s="48"/>
      <c r="BI133" s="48"/>
    </row>
    <row r="134" spans="1:61" s="46" customFormat="1" ht="21.75" customHeight="1" x14ac:dyDescent="0.2">
      <c r="A134" s="19">
        <v>43</v>
      </c>
      <c r="B134" s="17" t="s">
        <v>318</v>
      </c>
      <c r="C134" s="17" t="s">
        <v>439</v>
      </c>
      <c r="D134" s="17" t="s">
        <v>49</v>
      </c>
      <c r="E134" s="17">
        <v>10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1</v>
      </c>
      <c r="M134" s="17">
        <v>912</v>
      </c>
      <c r="N134" s="17">
        <v>0</v>
      </c>
      <c r="O134" s="17">
        <v>0</v>
      </c>
      <c r="P134" s="17">
        <f t="shared" si="16"/>
        <v>913</v>
      </c>
      <c r="Q134" s="17">
        <v>0</v>
      </c>
      <c r="R134" s="17">
        <v>0</v>
      </c>
      <c r="S134" s="17">
        <v>0</v>
      </c>
      <c r="T134" s="17">
        <v>1</v>
      </c>
      <c r="U134" s="17">
        <v>913</v>
      </c>
      <c r="V134" s="17">
        <v>0</v>
      </c>
      <c r="W134" s="17">
        <v>0</v>
      </c>
      <c r="X134" s="17">
        <v>0</v>
      </c>
      <c r="Y134" s="17">
        <f t="shared" si="17"/>
        <v>914</v>
      </c>
      <c r="Z134" s="17">
        <v>1</v>
      </c>
      <c r="AA134" s="17">
        <v>0</v>
      </c>
      <c r="AB134" s="17">
        <f t="shared" si="18"/>
        <v>915</v>
      </c>
      <c r="AC134" s="20" t="s">
        <v>440</v>
      </c>
      <c r="AD134" s="20" t="s">
        <v>441</v>
      </c>
      <c r="AE134" s="20" t="s">
        <v>441</v>
      </c>
      <c r="AF134" s="18">
        <v>4.027777777777778E-2</v>
      </c>
      <c r="AG134" s="17"/>
      <c r="AH134" s="17" t="s">
        <v>82</v>
      </c>
      <c r="AI134" s="20"/>
      <c r="AJ134" s="8">
        <f t="shared" si="19"/>
        <v>0</v>
      </c>
      <c r="AK134" s="3"/>
    </row>
    <row r="135" spans="1:61" s="46" customFormat="1" ht="21.75" customHeight="1" x14ac:dyDescent="0.2">
      <c r="A135" s="19">
        <v>44</v>
      </c>
      <c r="B135" s="17" t="s">
        <v>318</v>
      </c>
      <c r="C135" s="17" t="s">
        <v>429</v>
      </c>
      <c r="D135" s="17" t="s">
        <v>49</v>
      </c>
      <c r="E135" s="17">
        <v>10</v>
      </c>
      <c r="F135" s="17">
        <v>0</v>
      </c>
      <c r="G135" s="17">
        <v>0</v>
      </c>
      <c r="H135" s="17">
        <v>0</v>
      </c>
      <c r="I135" s="17">
        <v>9</v>
      </c>
      <c r="J135" s="17">
        <v>0</v>
      </c>
      <c r="K135" s="17">
        <v>1</v>
      </c>
      <c r="L135" s="17">
        <v>1</v>
      </c>
      <c r="M135" s="17">
        <v>713</v>
      </c>
      <c r="N135" s="17">
        <v>0</v>
      </c>
      <c r="O135" s="17">
        <v>0</v>
      </c>
      <c r="P135" s="17">
        <f t="shared" si="16"/>
        <v>724</v>
      </c>
      <c r="Q135" s="17">
        <v>0</v>
      </c>
      <c r="R135" s="17">
        <v>0</v>
      </c>
      <c r="S135" s="17">
        <v>1</v>
      </c>
      <c r="T135" s="17">
        <v>1</v>
      </c>
      <c r="U135" s="17">
        <v>2139</v>
      </c>
      <c r="V135" s="17">
        <v>0</v>
      </c>
      <c r="W135" s="17">
        <v>0</v>
      </c>
      <c r="X135" s="17">
        <v>0</v>
      </c>
      <c r="Y135" s="17">
        <f t="shared" si="17"/>
        <v>2141</v>
      </c>
      <c r="Z135" s="17">
        <v>0</v>
      </c>
      <c r="AA135" s="17">
        <v>0</v>
      </c>
      <c r="AB135" s="17">
        <f t="shared" si="18"/>
        <v>2141</v>
      </c>
      <c r="AC135" s="20" t="s">
        <v>442</v>
      </c>
      <c r="AD135" s="20" t="s">
        <v>443</v>
      </c>
      <c r="AE135" s="20" t="s">
        <v>443</v>
      </c>
      <c r="AF135" s="18">
        <v>9.8611111111111108E-2</v>
      </c>
      <c r="AG135" s="17"/>
      <c r="AH135" s="17" t="s">
        <v>82</v>
      </c>
      <c r="AI135" s="20"/>
      <c r="AJ135" s="8">
        <f t="shared" si="19"/>
        <v>0</v>
      </c>
      <c r="AK135" s="3"/>
      <c r="BH135" s="48"/>
      <c r="BI135" s="48"/>
    </row>
    <row r="136" spans="1:61" s="46" customFormat="1" ht="21.75" customHeight="1" x14ac:dyDescent="0.2">
      <c r="A136" s="19">
        <v>45</v>
      </c>
      <c r="B136" s="17" t="s">
        <v>318</v>
      </c>
      <c r="C136" s="17" t="s">
        <v>385</v>
      </c>
      <c r="D136" s="17" t="s">
        <v>49</v>
      </c>
      <c r="E136" s="17">
        <v>10</v>
      </c>
      <c r="F136" s="17">
        <v>0</v>
      </c>
      <c r="G136" s="17">
        <v>0</v>
      </c>
      <c r="H136" s="17">
        <v>0</v>
      </c>
      <c r="I136" s="17">
        <v>0</v>
      </c>
      <c r="J136" s="17">
        <v>2</v>
      </c>
      <c r="K136" s="17">
        <v>5</v>
      </c>
      <c r="L136" s="17">
        <v>3</v>
      </c>
      <c r="M136" s="17">
        <v>86</v>
      </c>
      <c r="N136" s="17">
        <v>0</v>
      </c>
      <c r="O136" s="17">
        <v>0</v>
      </c>
      <c r="P136" s="17">
        <f t="shared" si="16"/>
        <v>96</v>
      </c>
      <c r="Q136" s="17">
        <v>0</v>
      </c>
      <c r="R136" s="17">
        <v>13</v>
      </c>
      <c r="S136" s="17">
        <v>5</v>
      </c>
      <c r="T136" s="17">
        <v>3</v>
      </c>
      <c r="U136" s="17">
        <v>1556</v>
      </c>
      <c r="V136" s="17">
        <v>0</v>
      </c>
      <c r="W136" s="17">
        <v>0</v>
      </c>
      <c r="X136" s="17">
        <v>0</v>
      </c>
      <c r="Y136" s="17">
        <f t="shared" si="17"/>
        <v>1577</v>
      </c>
      <c r="Z136" s="17">
        <v>0</v>
      </c>
      <c r="AA136" s="17">
        <v>0</v>
      </c>
      <c r="AB136" s="17">
        <f t="shared" si="18"/>
        <v>1577</v>
      </c>
      <c r="AC136" s="20" t="s">
        <v>444</v>
      </c>
      <c r="AD136" s="20" t="s">
        <v>445</v>
      </c>
      <c r="AE136" s="20" t="s">
        <v>445</v>
      </c>
      <c r="AF136" s="42">
        <v>3.125E-2</v>
      </c>
      <c r="AG136" s="19"/>
      <c r="AH136" s="17" t="s">
        <v>82</v>
      </c>
      <c r="AI136" s="20"/>
      <c r="AJ136" s="8">
        <f t="shared" si="19"/>
        <v>0</v>
      </c>
      <c r="AK136" s="3"/>
    </row>
    <row r="137" spans="1:61" s="46" customFormat="1" ht="21.75" customHeight="1" x14ac:dyDescent="0.2">
      <c r="A137" s="19">
        <v>46</v>
      </c>
      <c r="B137" s="17" t="s">
        <v>318</v>
      </c>
      <c r="C137" s="17" t="s">
        <v>395</v>
      </c>
      <c r="D137" s="17" t="s">
        <v>49</v>
      </c>
      <c r="E137" s="17">
        <v>10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5</v>
      </c>
      <c r="M137" s="17">
        <v>158</v>
      </c>
      <c r="N137" s="17">
        <v>0</v>
      </c>
      <c r="O137" s="17">
        <v>0</v>
      </c>
      <c r="P137" s="17">
        <f t="shared" si="16"/>
        <v>163</v>
      </c>
      <c r="Q137" s="17">
        <v>0</v>
      </c>
      <c r="R137" s="17">
        <v>0</v>
      </c>
      <c r="S137" s="17">
        <v>0</v>
      </c>
      <c r="T137" s="17">
        <v>5</v>
      </c>
      <c r="U137" s="17">
        <v>1126</v>
      </c>
      <c r="V137" s="17">
        <v>0</v>
      </c>
      <c r="W137" s="17">
        <v>0</v>
      </c>
      <c r="X137" s="17">
        <v>0</v>
      </c>
      <c r="Y137" s="17">
        <f t="shared" si="17"/>
        <v>1131</v>
      </c>
      <c r="Z137" s="17">
        <v>0</v>
      </c>
      <c r="AA137" s="17">
        <v>0</v>
      </c>
      <c r="AB137" s="17">
        <f t="shared" si="18"/>
        <v>1131</v>
      </c>
      <c r="AC137" s="20" t="s">
        <v>446</v>
      </c>
      <c r="AD137" s="20" t="s">
        <v>447</v>
      </c>
      <c r="AE137" s="20" t="s">
        <v>447</v>
      </c>
      <c r="AF137" s="42">
        <v>2.0833333333333332E-2</v>
      </c>
      <c r="AG137" s="17"/>
      <c r="AH137" s="17" t="s">
        <v>82</v>
      </c>
      <c r="AI137" s="20"/>
      <c r="AJ137" s="8">
        <f t="shared" si="19"/>
        <v>0</v>
      </c>
      <c r="AK137" s="3"/>
      <c r="BH137" s="51"/>
      <c r="BI137" s="51"/>
    </row>
    <row r="138" spans="1:61" s="11" customFormat="1" ht="18.75" customHeight="1" x14ac:dyDescent="0.2">
      <c r="A138" s="15" t="s">
        <v>448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8"/>
      <c r="AK138" s="8"/>
    </row>
    <row r="139" spans="1:61" s="53" customFormat="1" ht="29.25" customHeight="1" x14ac:dyDescent="0.2">
      <c r="A139" s="16" t="s">
        <v>46</v>
      </c>
      <c r="B139" s="52" t="s">
        <v>448</v>
      </c>
      <c r="C139" s="17" t="s">
        <v>449</v>
      </c>
      <c r="D139" s="17" t="s">
        <v>49</v>
      </c>
      <c r="E139" s="17">
        <v>10</v>
      </c>
      <c r="F139" s="17">
        <v>1</v>
      </c>
      <c r="G139" s="17">
        <v>0</v>
      </c>
      <c r="H139" s="17">
        <v>0</v>
      </c>
      <c r="I139" s="17">
        <v>0</v>
      </c>
      <c r="J139" s="17">
        <v>1</v>
      </c>
      <c r="K139" s="17">
        <v>0</v>
      </c>
      <c r="L139" s="17">
        <v>18</v>
      </c>
      <c r="M139" s="17">
        <v>0</v>
      </c>
      <c r="N139" s="17">
        <v>0</v>
      </c>
      <c r="O139" s="17">
        <v>0</v>
      </c>
      <c r="P139" s="17">
        <f>I139+J139+K139+L139+M139+N139+O139</f>
        <v>19</v>
      </c>
      <c r="Q139" s="17">
        <v>0</v>
      </c>
      <c r="R139" s="17">
        <v>1</v>
      </c>
      <c r="S139" s="17">
        <v>0</v>
      </c>
      <c r="T139" s="17">
        <v>18</v>
      </c>
      <c r="U139" s="17">
        <v>0</v>
      </c>
      <c r="V139" s="17">
        <v>19</v>
      </c>
      <c r="W139" s="17">
        <v>0</v>
      </c>
      <c r="X139" s="17">
        <v>0</v>
      </c>
      <c r="Y139" s="17">
        <f>SUM(Q139:U139)</f>
        <v>19</v>
      </c>
      <c r="Z139" s="17">
        <v>0</v>
      </c>
      <c r="AA139" s="17">
        <v>0</v>
      </c>
      <c r="AB139" s="17">
        <f t="shared" ref="AB139:AB152" si="20">Y139+Z139+AA139</f>
        <v>19</v>
      </c>
      <c r="AC139" s="20" t="s">
        <v>450</v>
      </c>
      <c r="AD139" s="20" t="s">
        <v>451</v>
      </c>
      <c r="AE139" s="20" t="s">
        <v>451</v>
      </c>
      <c r="AF139" s="42">
        <v>2.4305555555555556E-2</v>
      </c>
      <c r="AG139" s="17"/>
      <c r="AH139" s="17" t="s">
        <v>82</v>
      </c>
      <c r="AI139" s="20"/>
      <c r="AJ139" s="8">
        <f t="shared" ref="AJ139:AJ152" si="21">IF(F139=1,AF139,0)</f>
        <v>2.4305555555555556E-2</v>
      </c>
      <c r="AK139" s="3"/>
    </row>
    <row r="140" spans="1:61" s="53" customFormat="1" ht="29.25" customHeight="1" x14ac:dyDescent="0.2">
      <c r="A140" s="16" t="s">
        <v>83</v>
      </c>
      <c r="B140" s="52" t="s">
        <v>448</v>
      </c>
      <c r="C140" s="17" t="s">
        <v>452</v>
      </c>
      <c r="D140" s="17" t="s">
        <v>49</v>
      </c>
      <c r="E140" s="17">
        <v>6</v>
      </c>
      <c r="F140" s="17">
        <v>0</v>
      </c>
      <c r="G140" s="17">
        <v>0</v>
      </c>
      <c r="H140" s="17">
        <v>0</v>
      </c>
      <c r="I140" s="17">
        <v>0</v>
      </c>
      <c r="J140" s="17">
        <v>3</v>
      </c>
      <c r="K140" s="17">
        <v>0</v>
      </c>
      <c r="L140" s="17">
        <v>42</v>
      </c>
      <c r="M140" s="17">
        <v>0</v>
      </c>
      <c r="N140" s="17">
        <v>0</v>
      </c>
      <c r="O140" s="17">
        <v>0</v>
      </c>
      <c r="P140" s="17">
        <f>I140+J140+K140+L140+M140+N140+O140</f>
        <v>45</v>
      </c>
      <c r="Q140" s="17">
        <v>0</v>
      </c>
      <c r="R140" s="17">
        <v>3</v>
      </c>
      <c r="S140" s="17">
        <v>0</v>
      </c>
      <c r="T140" s="17">
        <v>42</v>
      </c>
      <c r="U140" s="17">
        <v>0</v>
      </c>
      <c r="V140" s="17">
        <v>45</v>
      </c>
      <c r="W140" s="17">
        <v>0</v>
      </c>
      <c r="X140" s="17">
        <v>0</v>
      </c>
      <c r="Y140" s="17">
        <f>SUM(Q140:U140)</f>
        <v>45</v>
      </c>
      <c r="Z140" s="17">
        <v>0</v>
      </c>
      <c r="AA140" s="17">
        <v>0</v>
      </c>
      <c r="AB140" s="17">
        <f t="shared" si="20"/>
        <v>45</v>
      </c>
      <c r="AC140" s="20" t="s">
        <v>453</v>
      </c>
      <c r="AD140" s="20" t="s">
        <v>454</v>
      </c>
      <c r="AE140" s="20" t="s">
        <v>454</v>
      </c>
      <c r="AF140" s="42">
        <v>5.4166666666666669E-2</v>
      </c>
      <c r="AG140" s="17"/>
      <c r="AH140" s="17" t="s">
        <v>82</v>
      </c>
      <c r="AI140" s="20"/>
      <c r="AJ140" s="8">
        <f t="shared" si="21"/>
        <v>0</v>
      </c>
      <c r="AK140" s="3"/>
    </row>
    <row r="141" spans="1:61" s="53" customFormat="1" ht="29.25" customHeight="1" x14ac:dyDescent="0.2">
      <c r="A141" s="16" t="s">
        <v>86</v>
      </c>
      <c r="B141" s="52" t="s">
        <v>448</v>
      </c>
      <c r="C141" s="17" t="s">
        <v>455</v>
      </c>
      <c r="D141" s="17" t="s">
        <v>49</v>
      </c>
      <c r="E141" s="17">
        <v>6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6</v>
      </c>
      <c r="M141" s="17">
        <v>0</v>
      </c>
      <c r="N141" s="17">
        <v>0</v>
      </c>
      <c r="O141" s="17">
        <v>0</v>
      </c>
      <c r="P141" s="17">
        <f>I141+J141+K141+L141+M141+N141+O141</f>
        <v>6</v>
      </c>
      <c r="Q141" s="17">
        <v>0</v>
      </c>
      <c r="R141" s="17">
        <v>0</v>
      </c>
      <c r="S141" s="17">
        <v>0</v>
      </c>
      <c r="T141" s="17">
        <v>6</v>
      </c>
      <c r="U141" s="17">
        <v>0</v>
      </c>
      <c r="V141" s="17">
        <v>6</v>
      </c>
      <c r="W141" s="17">
        <v>0</v>
      </c>
      <c r="X141" s="17">
        <v>0</v>
      </c>
      <c r="Y141" s="17">
        <f>SUM(Q141:U141)</f>
        <v>6</v>
      </c>
      <c r="Z141" s="17">
        <v>0</v>
      </c>
      <c r="AA141" s="17">
        <v>0</v>
      </c>
      <c r="AB141" s="17">
        <f t="shared" si="20"/>
        <v>6</v>
      </c>
      <c r="AC141" s="20" t="s">
        <v>456</v>
      </c>
      <c r="AD141" s="20" t="s">
        <v>457</v>
      </c>
      <c r="AE141" s="20" t="s">
        <v>457</v>
      </c>
      <c r="AF141" s="42">
        <v>7.2222222222222229E-2</v>
      </c>
      <c r="AG141" s="17"/>
      <c r="AH141" s="17" t="s">
        <v>82</v>
      </c>
      <c r="AI141" s="20"/>
      <c r="AJ141" s="8">
        <f t="shared" si="21"/>
        <v>0</v>
      </c>
      <c r="AK141" s="54"/>
    </row>
    <row r="142" spans="1:61" s="53" customFormat="1" ht="29.25" customHeight="1" x14ac:dyDescent="0.2">
      <c r="A142" s="16" t="s">
        <v>91</v>
      </c>
      <c r="B142" s="52" t="s">
        <v>448</v>
      </c>
      <c r="C142" s="17" t="s">
        <v>458</v>
      </c>
      <c r="D142" s="17" t="s">
        <v>49</v>
      </c>
      <c r="E142" s="17">
        <v>6</v>
      </c>
      <c r="F142" s="17">
        <v>0</v>
      </c>
      <c r="G142" s="17">
        <v>0</v>
      </c>
      <c r="H142" s="17">
        <v>0</v>
      </c>
      <c r="I142" s="17">
        <v>0</v>
      </c>
      <c r="J142" s="17">
        <v>1</v>
      </c>
      <c r="K142" s="17">
        <v>0</v>
      </c>
      <c r="L142" s="17">
        <v>3</v>
      </c>
      <c r="M142" s="17">
        <v>0</v>
      </c>
      <c r="N142" s="17">
        <v>0</v>
      </c>
      <c r="O142" s="17">
        <v>0</v>
      </c>
      <c r="P142" s="17">
        <f>I142+J142+K142+L142+M142+N142+O142</f>
        <v>4</v>
      </c>
      <c r="Q142" s="17">
        <v>0</v>
      </c>
      <c r="R142" s="17">
        <v>1</v>
      </c>
      <c r="S142" s="17">
        <v>0</v>
      </c>
      <c r="T142" s="17">
        <v>3</v>
      </c>
      <c r="U142" s="17">
        <v>0</v>
      </c>
      <c r="V142" s="17">
        <v>4</v>
      </c>
      <c r="W142" s="17">
        <v>0</v>
      </c>
      <c r="X142" s="17">
        <v>0</v>
      </c>
      <c r="Y142" s="17">
        <f>SUM(Q142:U142)</f>
        <v>4</v>
      </c>
      <c r="Z142" s="17">
        <v>0</v>
      </c>
      <c r="AA142" s="17">
        <v>0</v>
      </c>
      <c r="AB142" s="17">
        <f t="shared" si="20"/>
        <v>4</v>
      </c>
      <c r="AC142" s="20" t="s">
        <v>459</v>
      </c>
      <c r="AD142" s="20" t="s">
        <v>460</v>
      </c>
      <c r="AE142" s="20" t="s">
        <v>460</v>
      </c>
      <c r="AF142" s="42">
        <v>4.8611111111111112E-2</v>
      </c>
      <c r="AG142" s="17"/>
      <c r="AH142" s="17" t="s">
        <v>82</v>
      </c>
      <c r="AI142" s="20"/>
      <c r="AJ142" s="8">
        <f t="shared" si="21"/>
        <v>0</v>
      </c>
      <c r="AK142" s="54"/>
    </row>
    <row r="143" spans="1:61" s="53" customFormat="1" ht="29.25" customHeight="1" x14ac:dyDescent="0.2">
      <c r="A143" s="16" t="s">
        <v>94</v>
      </c>
      <c r="B143" s="52" t="s">
        <v>448</v>
      </c>
      <c r="C143" s="17" t="s">
        <v>461</v>
      </c>
      <c r="D143" s="17" t="s">
        <v>96</v>
      </c>
      <c r="E143" s="17">
        <v>10</v>
      </c>
      <c r="F143" s="17">
        <v>1</v>
      </c>
      <c r="G143" s="17">
        <v>0</v>
      </c>
      <c r="H143" s="17">
        <v>0</v>
      </c>
      <c r="I143" s="17">
        <v>0</v>
      </c>
      <c r="J143" s="17">
        <v>1</v>
      </c>
      <c r="K143" s="17">
        <v>0</v>
      </c>
      <c r="L143" s="17">
        <v>6</v>
      </c>
      <c r="M143" s="17">
        <v>0</v>
      </c>
      <c r="N143" s="17">
        <v>0</v>
      </c>
      <c r="O143" s="17">
        <v>0</v>
      </c>
      <c r="P143" s="17">
        <v>1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1</v>
      </c>
      <c r="Y143" s="17">
        <v>1</v>
      </c>
      <c r="Z143" s="17">
        <v>0</v>
      </c>
      <c r="AA143" s="17">
        <v>0</v>
      </c>
      <c r="AB143" s="17">
        <f t="shared" si="20"/>
        <v>1</v>
      </c>
      <c r="AC143" s="20" t="s">
        <v>457</v>
      </c>
      <c r="AD143" s="20" t="s">
        <v>462</v>
      </c>
      <c r="AE143" s="20" t="s">
        <v>463</v>
      </c>
      <c r="AF143" s="42">
        <v>2.361111111111111E-2</v>
      </c>
      <c r="AG143" s="17"/>
      <c r="AH143" s="17" t="s">
        <v>82</v>
      </c>
      <c r="AI143" s="20"/>
      <c r="AJ143" s="8">
        <f t="shared" si="21"/>
        <v>2.361111111111111E-2</v>
      </c>
      <c r="AK143" s="54"/>
    </row>
    <row r="144" spans="1:61" s="53" customFormat="1" ht="29.25" customHeight="1" x14ac:dyDescent="0.2">
      <c r="A144" s="16" t="s">
        <v>99</v>
      </c>
      <c r="B144" s="52" t="s">
        <v>448</v>
      </c>
      <c r="C144" s="17" t="s">
        <v>464</v>
      </c>
      <c r="D144" s="17" t="s">
        <v>49</v>
      </c>
      <c r="E144" s="17">
        <v>10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31</v>
      </c>
      <c r="M144" s="17">
        <v>0</v>
      </c>
      <c r="N144" s="17">
        <v>0</v>
      </c>
      <c r="O144" s="17">
        <v>0</v>
      </c>
      <c r="P144" s="17">
        <v>31</v>
      </c>
      <c r="Q144" s="17">
        <v>0</v>
      </c>
      <c r="R144" s="17">
        <v>0</v>
      </c>
      <c r="S144" s="17">
        <v>0</v>
      </c>
      <c r="T144" s="17">
        <v>31</v>
      </c>
      <c r="U144" s="17">
        <v>0</v>
      </c>
      <c r="V144" s="17">
        <v>31</v>
      </c>
      <c r="W144" s="17">
        <v>0</v>
      </c>
      <c r="X144" s="17">
        <v>0</v>
      </c>
      <c r="Y144" s="17">
        <v>31</v>
      </c>
      <c r="Z144" s="17">
        <v>0</v>
      </c>
      <c r="AA144" s="17">
        <v>0</v>
      </c>
      <c r="AB144" s="17">
        <f t="shared" si="20"/>
        <v>31</v>
      </c>
      <c r="AC144" s="20" t="s">
        <v>465</v>
      </c>
      <c r="AD144" s="20" t="s">
        <v>466</v>
      </c>
      <c r="AE144" s="20" t="s">
        <v>466</v>
      </c>
      <c r="AF144" s="42">
        <v>1.3888888888888888E-2</v>
      </c>
      <c r="AG144" s="17"/>
      <c r="AH144" s="17" t="s">
        <v>82</v>
      </c>
      <c r="AI144" s="20"/>
      <c r="AJ144" s="8">
        <f t="shared" si="21"/>
        <v>0</v>
      </c>
      <c r="AK144" s="54"/>
    </row>
    <row r="145" spans="1:37" s="53" customFormat="1" ht="29.25" customHeight="1" x14ac:dyDescent="0.2">
      <c r="A145" s="16" t="s">
        <v>102</v>
      </c>
      <c r="B145" s="52" t="s">
        <v>448</v>
      </c>
      <c r="C145" s="17" t="s">
        <v>467</v>
      </c>
      <c r="D145" s="17" t="s">
        <v>49</v>
      </c>
      <c r="E145" s="17">
        <v>10</v>
      </c>
      <c r="F145" s="17">
        <v>0</v>
      </c>
      <c r="G145" s="17">
        <v>0</v>
      </c>
      <c r="H145" s="17">
        <v>0</v>
      </c>
      <c r="I145" s="17">
        <v>0</v>
      </c>
      <c r="J145" s="17">
        <v>1</v>
      </c>
      <c r="K145" s="17">
        <v>0</v>
      </c>
      <c r="L145" s="17">
        <v>0</v>
      </c>
      <c r="M145" s="17">
        <v>1</v>
      </c>
      <c r="N145" s="17">
        <v>0</v>
      </c>
      <c r="O145" s="17">
        <v>0</v>
      </c>
      <c r="P145" s="17">
        <v>1</v>
      </c>
      <c r="Q145" s="17">
        <v>0</v>
      </c>
      <c r="R145" s="17">
        <v>1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1</v>
      </c>
      <c r="Y145" s="17">
        <v>1</v>
      </c>
      <c r="Z145" s="17">
        <v>0</v>
      </c>
      <c r="AA145" s="17">
        <v>0</v>
      </c>
      <c r="AB145" s="17">
        <f t="shared" si="20"/>
        <v>1</v>
      </c>
      <c r="AC145" s="20" t="s">
        <v>468</v>
      </c>
      <c r="AD145" s="20" t="s">
        <v>469</v>
      </c>
      <c r="AE145" s="20" t="s">
        <v>469</v>
      </c>
      <c r="AF145" s="42">
        <v>2.7083333333333334E-2</v>
      </c>
      <c r="AG145" s="17"/>
      <c r="AH145" s="17" t="s">
        <v>82</v>
      </c>
      <c r="AI145" s="20"/>
      <c r="AJ145" s="8">
        <f t="shared" si="21"/>
        <v>0</v>
      </c>
      <c r="AK145" s="54"/>
    </row>
    <row r="146" spans="1:37" s="53" customFormat="1" ht="29.25" customHeight="1" x14ac:dyDescent="0.2">
      <c r="A146" s="16" t="s">
        <v>106</v>
      </c>
      <c r="B146" s="52" t="s">
        <v>448</v>
      </c>
      <c r="C146" s="17" t="s">
        <v>470</v>
      </c>
      <c r="D146" s="17" t="s">
        <v>49</v>
      </c>
      <c r="E146" s="17">
        <v>10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6</v>
      </c>
      <c r="N146" s="17">
        <v>0</v>
      </c>
      <c r="O146" s="17">
        <v>0</v>
      </c>
      <c r="P146" s="17">
        <v>6</v>
      </c>
      <c r="Q146" s="17">
        <v>0</v>
      </c>
      <c r="R146" s="17">
        <v>0</v>
      </c>
      <c r="S146" s="17">
        <v>0</v>
      </c>
      <c r="T146" s="17">
        <v>0</v>
      </c>
      <c r="U146" s="17">
        <v>6</v>
      </c>
      <c r="V146" s="17">
        <v>0</v>
      </c>
      <c r="W146" s="17">
        <v>0</v>
      </c>
      <c r="X146" s="17">
        <v>6</v>
      </c>
      <c r="Y146" s="17">
        <v>6</v>
      </c>
      <c r="Z146" s="17">
        <v>0</v>
      </c>
      <c r="AA146" s="17">
        <v>0</v>
      </c>
      <c r="AB146" s="17">
        <f t="shared" si="20"/>
        <v>6</v>
      </c>
      <c r="AC146" s="20" t="s">
        <v>471</v>
      </c>
      <c r="AD146" s="20" t="s">
        <v>472</v>
      </c>
      <c r="AE146" s="20" t="s">
        <v>472</v>
      </c>
      <c r="AF146" s="42">
        <v>3.125E-2</v>
      </c>
      <c r="AG146" s="17"/>
      <c r="AH146" s="17" t="s">
        <v>82</v>
      </c>
      <c r="AI146" s="20"/>
      <c r="AJ146" s="8">
        <f t="shared" si="21"/>
        <v>0</v>
      </c>
      <c r="AK146" s="54"/>
    </row>
    <row r="147" spans="1:37" s="53" customFormat="1" ht="29.25" customHeight="1" x14ac:dyDescent="0.2">
      <c r="A147" s="16" t="s">
        <v>110</v>
      </c>
      <c r="B147" s="52" t="s">
        <v>448</v>
      </c>
      <c r="C147" s="17" t="s">
        <v>473</v>
      </c>
      <c r="D147" s="17" t="s">
        <v>49</v>
      </c>
      <c r="E147" s="17">
        <v>6</v>
      </c>
      <c r="F147" s="17">
        <v>1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35</v>
      </c>
      <c r="M147" s="17">
        <v>5</v>
      </c>
      <c r="N147" s="17">
        <v>0</v>
      </c>
      <c r="O147" s="17">
        <v>0</v>
      </c>
      <c r="P147" s="17">
        <f>I147+J147+K147+L147+M147+N147+O147</f>
        <v>40</v>
      </c>
      <c r="Q147" s="17">
        <v>0</v>
      </c>
      <c r="R147" s="17">
        <v>0</v>
      </c>
      <c r="S147" s="17">
        <v>0</v>
      </c>
      <c r="T147" s="17">
        <v>35</v>
      </c>
      <c r="U147" s="17">
        <v>0</v>
      </c>
      <c r="V147" s="17">
        <v>35</v>
      </c>
      <c r="W147" s="17">
        <v>0</v>
      </c>
      <c r="X147" s="17">
        <v>0</v>
      </c>
      <c r="Y147" s="17">
        <f>SUM(Q147:U147)</f>
        <v>35</v>
      </c>
      <c r="Z147" s="17">
        <v>0</v>
      </c>
      <c r="AA147" s="17">
        <v>0</v>
      </c>
      <c r="AB147" s="17">
        <f t="shared" si="20"/>
        <v>35</v>
      </c>
      <c r="AC147" s="20" t="s">
        <v>474</v>
      </c>
      <c r="AD147" s="20" t="s">
        <v>475</v>
      </c>
      <c r="AE147" s="20" t="s">
        <v>475</v>
      </c>
      <c r="AF147" s="42">
        <v>8.6805555555555566E-2</v>
      </c>
      <c r="AG147" s="17"/>
      <c r="AH147" s="17" t="s">
        <v>82</v>
      </c>
      <c r="AI147" s="20"/>
      <c r="AJ147" s="8">
        <f t="shared" si="21"/>
        <v>8.6805555555555566E-2</v>
      </c>
      <c r="AK147" s="54"/>
    </row>
    <row r="148" spans="1:37" s="53" customFormat="1" ht="29.25" customHeight="1" x14ac:dyDescent="0.2">
      <c r="A148" s="16" t="s">
        <v>113</v>
      </c>
      <c r="B148" s="52" t="s">
        <v>448</v>
      </c>
      <c r="C148" s="17" t="s">
        <v>458</v>
      </c>
      <c r="D148" s="17" t="s">
        <v>49</v>
      </c>
      <c r="E148" s="17">
        <v>6</v>
      </c>
      <c r="F148" s="17">
        <v>1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9</v>
      </c>
      <c r="M148" s="17">
        <v>0</v>
      </c>
      <c r="N148" s="17">
        <v>0</v>
      </c>
      <c r="O148" s="17">
        <v>0</v>
      </c>
      <c r="P148" s="17">
        <f>I148+J148+K148+L148+M148+N148+O148</f>
        <v>9</v>
      </c>
      <c r="Q148" s="17">
        <v>0</v>
      </c>
      <c r="R148" s="17">
        <v>0</v>
      </c>
      <c r="S148" s="17">
        <v>0</v>
      </c>
      <c r="T148" s="17">
        <v>9</v>
      </c>
      <c r="U148" s="17">
        <v>0</v>
      </c>
      <c r="V148" s="17">
        <v>9</v>
      </c>
      <c r="W148" s="17">
        <v>0</v>
      </c>
      <c r="X148" s="17">
        <v>0</v>
      </c>
      <c r="Y148" s="17">
        <f>SUM(Q148:U148)</f>
        <v>9</v>
      </c>
      <c r="Z148" s="17">
        <v>0</v>
      </c>
      <c r="AA148" s="17">
        <v>0</v>
      </c>
      <c r="AB148" s="17">
        <f t="shared" si="20"/>
        <v>9</v>
      </c>
      <c r="AC148" s="20" t="s">
        <v>476</v>
      </c>
      <c r="AD148" s="20" t="s">
        <v>477</v>
      </c>
      <c r="AE148" s="20" t="s">
        <v>477</v>
      </c>
      <c r="AF148" s="42">
        <v>2.4305555555555556E-2</v>
      </c>
      <c r="AG148" s="17"/>
      <c r="AH148" s="17" t="s">
        <v>82</v>
      </c>
      <c r="AI148" s="20"/>
      <c r="AJ148" s="8">
        <f t="shared" si="21"/>
        <v>2.4305555555555556E-2</v>
      </c>
      <c r="AK148" s="54"/>
    </row>
    <row r="149" spans="1:37" s="53" customFormat="1" ht="29.25" customHeight="1" x14ac:dyDescent="0.2">
      <c r="A149" s="16" t="s">
        <v>116</v>
      </c>
      <c r="B149" s="52" t="s">
        <v>448</v>
      </c>
      <c r="C149" s="17" t="s">
        <v>478</v>
      </c>
      <c r="D149" s="17" t="s">
        <v>49</v>
      </c>
      <c r="E149" s="17">
        <v>10</v>
      </c>
      <c r="F149" s="17">
        <v>0</v>
      </c>
      <c r="G149" s="17">
        <v>0</v>
      </c>
      <c r="H149" s="17">
        <v>0</v>
      </c>
      <c r="I149" s="17">
        <v>0</v>
      </c>
      <c r="J149" s="17">
        <v>1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1</v>
      </c>
      <c r="Q149" s="17">
        <v>0</v>
      </c>
      <c r="R149" s="17">
        <v>1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1</v>
      </c>
      <c r="Y149" s="17">
        <v>1</v>
      </c>
      <c r="Z149" s="17">
        <v>0</v>
      </c>
      <c r="AA149" s="17">
        <v>0</v>
      </c>
      <c r="AB149" s="17">
        <f t="shared" si="20"/>
        <v>1</v>
      </c>
      <c r="AC149" s="20" t="s">
        <v>479</v>
      </c>
      <c r="AD149" s="20" t="s">
        <v>480</v>
      </c>
      <c r="AE149" s="20" t="s">
        <v>480</v>
      </c>
      <c r="AF149" s="42">
        <v>0.1076388888888889</v>
      </c>
      <c r="AG149" s="17"/>
      <c r="AH149" s="17" t="s">
        <v>82</v>
      </c>
      <c r="AI149" s="20"/>
      <c r="AJ149" s="8">
        <f t="shared" si="21"/>
        <v>0</v>
      </c>
      <c r="AK149" s="54"/>
    </row>
    <row r="150" spans="1:37" s="53" customFormat="1" ht="29.25" customHeight="1" x14ac:dyDescent="0.2">
      <c r="A150" s="16" t="s">
        <v>120</v>
      </c>
      <c r="B150" s="52" t="s">
        <v>448</v>
      </c>
      <c r="C150" s="17" t="s">
        <v>481</v>
      </c>
      <c r="D150" s="17" t="s">
        <v>96</v>
      </c>
      <c r="E150" s="17">
        <v>6</v>
      </c>
      <c r="F150" s="17">
        <v>1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8</v>
      </c>
      <c r="M150" s="17">
        <v>0</v>
      </c>
      <c r="N150" s="17">
        <v>0</v>
      </c>
      <c r="O150" s="17">
        <v>0</v>
      </c>
      <c r="P150" s="17">
        <f>I150+J150+K150+L150+M150+N150+O150</f>
        <v>8</v>
      </c>
      <c r="Q150" s="17">
        <v>0</v>
      </c>
      <c r="R150" s="17">
        <v>0</v>
      </c>
      <c r="S150" s="17">
        <v>0</v>
      </c>
      <c r="T150" s="17">
        <v>8</v>
      </c>
      <c r="U150" s="17">
        <v>0</v>
      </c>
      <c r="V150" s="17">
        <v>8</v>
      </c>
      <c r="W150" s="17">
        <v>0</v>
      </c>
      <c r="X150" s="17">
        <v>0</v>
      </c>
      <c r="Y150" s="17">
        <f>SUM(Q150:U150)</f>
        <v>8</v>
      </c>
      <c r="Z150" s="17">
        <v>0</v>
      </c>
      <c r="AA150" s="17">
        <v>0</v>
      </c>
      <c r="AB150" s="17">
        <f t="shared" si="20"/>
        <v>8</v>
      </c>
      <c r="AC150" s="20" t="s">
        <v>482</v>
      </c>
      <c r="AD150" s="20" t="s">
        <v>483</v>
      </c>
      <c r="AE150" s="20" t="s">
        <v>484</v>
      </c>
      <c r="AF150" s="42">
        <v>2.4305555555555556E-2</v>
      </c>
      <c r="AG150" s="17"/>
      <c r="AH150" s="17" t="s">
        <v>82</v>
      </c>
      <c r="AI150" s="20"/>
      <c r="AJ150" s="8">
        <f t="shared" si="21"/>
        <v>2.4305555555555556E-2</v>
      </c>
      <c r="AK150" s="54"/>
    </row>
    <row r="151" spans="1:37" s="53" customFormat="1" ht="29.25" customHeight="1" x14ac:dyDescent="0.2">
      <c r="A151" s="16" t="s">
        <v>124</v>
      </c>
      <c r="B151" s="52" t="s">
        <v>448</v>
      </c>
      <c r="C151" s="17" t="s">
        <v>485</v>
      </c>
      <c r="D151" s="17" t="s">
        <v>49</v>
      </c>
      <c r="E151" s="17">
        <v>6</v>
      </c>
      <c r="F151" s="17">
        <v>1</v>
      </c>
      <c r="G151" s="17">
        <v>0</v>
      </c>
      <c r="H151" s="17">
        <v>0</v>
      </c>
      <c r="I151" s="17">
        <v>0</v>
      </c>
      <c r="J151" s="17">
        <v>3</v>
      </c>
      <c r="K151" s="17">
        <v>0</v>
      </c>
      <c r="L151" s="17">
        <v>4</v>
      </c>
      <c r="M151" s="17">
        <v>0</v>
      </c>
      <c r="N151" s="17">
        <v>0</v>
      </c>
      <c r="O151" s="17">
        <v>0</v>
      </c>
      <c r="P151" s="17">
        <f>I151+J151+K151+L151+M151+N151+O151</f>
        <v>7</v>
      </c>
      <c r="Q151" s="17">
        <v>0</v>
      </c>
      <c r="R151" s="17">
        <v>3</v>
      </c>
      <c r="S151" s="17">
        <v>0</v>
      </c>
      <c r="T151" s="17">
        <v>4</v>
      </c>
      <c r="U151" s="17">
        <v>0</v>
      </c>
      <c r="V151" s="17">
        <v>4</v>
      </c>
      <c r="W151" s="17">
        <v>0</v>
      </c>
      <c r="X151" s="17">
        <v>3</v>
      </c>
      <c r="Y151" s="17">
        <f>SUM(Q151:U151)</f>
        <v>7</v>
      </c>
      <c r="Z151" s="17">
        <v>0</v>
      </c>
      <c r="AA151" s="17">
        <v>0</v>
      </c>
      <c r="AB151" s="17">
        <f t="shared" si="20"/>
        <v>7</v>
      </c>
      <c r="AC151" s="20" t="s">
        <v>486</v>
      </c>
      <c r="AD151" s="20" t="s">
        <v>487</v>
      </c>
      <c r="AE151" s="20" t="s">
        <v>487</v>
      </c>
      <c r="AF151" s="42">
        <v>3.6805555555555557E-2</v>
      </c>
      <c r="AG151" s="17"/>
      <c r="AH151" s="17" t="s">
        <v>82</v>
      </c>
      <c r="AI151" s="20"/>
      <c r="AJ151" s="8">
        <f t="shared" si="21"/>
        <v>3.6805555555555557E-2</v>
      </c>
      <c r="AK151" s="54"/>
    </row>
    <row r="152" spans="1:37" s="53" customFormat="1" ht="29.25" customHeight="1" x14ac:dyDescent="0.2">
      <c r="A152" s="16" t="s">
        <v>128</v>
      </c>
      <c r="B152" s="52" t="s">
        <v>448</v>
      </c>
      <c r="C152" s="17" t="s">
        <v>458</v>
      </c>
      <c r="D152" s="17" t="s">
        <v>49</v>
      </c>
      <c r="E152" s="17">
        <v>6</v>
      </c>
      <c r="F152" s="17">
        <v>1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9</v>
      </c>
      <c r="M152" s="17">
        <v>0</v>
      </c>
      <c r="N152" s="17">
        <v>0</v>
      </c>
      <c r="O152" s="17">
        <v>0</v>
      </c>
      <c r="P152" s="17">
        <f>I152+J152+K152+L152+M152+N152+O152</f>
        <v>9</v>
      </c>
      <c r="Q152" s="17">
        <v>0</v>
      </c>
      <c r="R152" s="17">
        <v>0</v>
      </c>
      <c r="S152" s="17">
        <v>0</v>
      </c>
      <c r="T152" s="17">
        <v>9</v>
      </c>
      <c r="U152" s="17">
        <v>0</v>
      </c>
      <c r="V152" s="17">
        <v>9</v>
      </c>
      <c r="W152" s="17">
        <v>0</v>
      </c>
      <c r="X152" s="17">
        <v>0</v>
      </c>
      <c r="Y152" s="17">
        <f>SUM(Q152:U152)</f>
        <v>9</v>
      </c>
      <c r="Z152" s="17">
        <v>0</v>
      </c>
      <c r="AA152" s="17">
        <v>0</v>
      </c>
      <c r="AB152" s="17">
        <f t="shared" si="20"/>
        <v>9</v>
      </c>
      <c r="AC152" s="20" t="s">
        <v>488</v>
      </c>
      <c r="AD152" s="20" t="s">
        <v>489</v>
      </c>
      <c r="AE152" s="20" t="s">
        <v>489</v>
      </c>
      <c r="AF152" s="42">
        <v>8.1944444444444445E-2</v>
      </c>
      <c r="AG152" s="17"/>
      <c r="AH152" s="17" t="s">
        <v>82</v>
      </c>
      <c r="AI152" s="20"/>
      <c r="AJ152" s="8">
        <f t="shared" si="21"/>
        <v>8.1944444444444445E-2</v>
      </c>
      <c r="AK152" s="54"/>
    </row>
    <row r="153" spans="1:37" s="11" customFormat="1" ht="18.75" customHeight="1" x14ac:dyDescent="0.2">
      <c r="A153" s="15" t="s">
        <v>490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8"/>
      <c r="AK153" s="8"/>
    </row>
    <row r="154" spans="1:37" s="11" customFormat="1" ht="18.75" customHeight="1" x14ac:dyDescent="0.2">
      <c r="A154" s="55">
        <v>1</v>
      </c>
      <c r="B154" s="52" t="s">
        <v>490</v>
      </c>
      <c r="C154" s="17" t="s">
        <v>491</v>
      </c>
      <c r="D154" s="17" t="s">
        <v>49</v>
      </c>
      <c r="E154" s="17">
        <v>10</v>
      </c>
      <c r="F154" s="17">
        <v>0</v>
      </c>
      <c r="G154" s="17">
        <v>0</v>
      </c>
      <c r="H154" s="17">
        <v>0</v>
      </c>
      <c r="I154" s="17">
        <v>1</v>
      </c>
      <c r="J154" s="17">
        <v>0</v>
      </c>
      <c r="K154" s="17">
        <v>0</v>
      </c>
      <c r="L154" s="17">
        <v>0</v>
      </c>
      <c r="M154" s="17">
        <v>80</v>
      </c>
      <c r="N154" s="17">
        <v>0</v>
      </c>
      <c r="O154" s="17">
        <v>0</v>
      </c>
      <c r="P154" s="17">
        <f t="shared" ref="P154:P165" si="22">I154+J154+K154+L154+M154+N154+O154</f>
        <v>81</v>
      </c>
      <c r="Q154" s="17">
        <v>0</v>
      </c>
      <c r="R154" s="17">
        <v>0</v>
      </c>
      <c r="S154" s="17">
        <v>0</v>
      </c>
      <c r="T154" s="17">
        <v>0</v>
      </c>
      <c r="U154" s="17">
        <v>78</v>
      </c>
      <c r="V154" s="17">
        <v>78</v>
      </c>
      <c r="W154" s="17">
        <v>0</v>
      </c>
      <c r="X154" s="17">
        <v>0</v>
      </c>
      <c r="Y154" s="17">
        <f t="shared" ref="Y154:Y163" si="23">SUM(Q154:U154)</f>
        <v>78</v>
      </c>
      <c r="Z154" s="17">
        <v>0</v>
      </c>
      <c r="AA154" s="17">
        <v>0</v>
      </c>
      <c r="AB154" s="17">
        <f t="shared" ref="AB154:AB163" si="24">Y154+Z154+AA154</f>
        <v>78</v>
      </c>
      <c r="AC154" s="20" t="s">
        <v>492</v>
      </c>
      <c r="AD154" s="20" t="s">
        <v>493</v>
      </c>
      <c r="AE154" s="20" t="s">
        <v>493</v>
      </c>
      <c r="AF154" s="42">
        <v>1.3194444444444444E-2</v>
      </c>
      <c r="AG154" s="17">
        <v>60</v>
      </c>
      <c r="AH154" s="17" t="s">
        <v>52</v>
      </c>
      <c r="AI154" s="20" t="s">
        <v>494</v>
      </c>
      <c r="AJ154" s="8">
        <f t="shared" ref="AJ154:AJ165" si="25">IF(F154=1,AF154,0)</f>
        <v>0</v>
      </c>
      <c r="AK154" s="8"/>
    </row>
    <row r="155" spans="1:37" s="11" customFormat="1" ht="18.75" customHeight="1" x14ac:dyDescent="0.2">
      <c r="A155" s="55">
        <f>A154+1</f>
        <v>2</v>
      </c>
      <c r="B155" s="52" t="s">
        <v>490</v>
      </c>
      <c r="C155" s="17" t="s">
        <v>491</v>
      </c>
      <c r="D155" s="17" t="s">
        <v>49</v>
      </c>
      <c r="E155" s="17">
        <v>10</v>
      </c>
      <c r="F155" s="17">
        <v>0</v>
      </c>
      <c r="G155" s="17">
        <v>0</v>
      </c>
      <c r="H155" s="17">
        <v>0</v>
      </c>
      <c r="I155" s="17">
        <v>1</v>
      </c>
      <c r="J155" s="17">
        <v>0</v>
      </c>
      <c r="K155" s="17">
        <v>0</v>
      </c>
      <c r="L155" s="17">
        <v>0</v>
      </c>
      <c r="M155" s="17">
        <v>80</v>
      </c>
      <c r="N155" s="17">
        <v>0</v>
      </c>
      <c r="O155" s="17">
        <v>0</v>
      </c>
      <c r="P155" s="17">
        <f t="shared" si="22"/>
        <v>81</v>
      </c>
      <c r="Q155" s="17">
        <v>0</v>
      </c>
      <c r="R155" s="17">
        <v>0</v>
      </c>
      <c r="S155" s="17">
        <v>0</v>
      </c>
      <c r="T155" s="17">
        <v>0</v>
      </c>
      <c r="U155" s="17">
        <v>78</v>
      </c>
      <c r="V155" s="17">
        <v>78</v>
      </c>
      <c r="W155" s="17">
        <v>0</v>
      </c>
      <c r="X155" s="17">
        <v>0</v>
      </c>
      <c r="Y155" s="17">
        <f t="shared" si="23"/>
        <v>78</v>
      </c>
      <c r="Z155" s="17">
        <v>0</v>
      </c>
      <c r="AA155" s="17">
        <v>0</v>
      </c>
      <c r="AB155" s="17">
        <f t="shared" si="24"/>
        <v>78</v>
      </c>
      <c r="AC155" s="20" t="s">
        <v>495</v>
      </c>
      <c r="AD155" s="20" t="s">
        <v>496</v>
      </c>
      <c r="AE155" s="20" t="s">
        <v>496</v>
      </c>
      <c r="AF155" s="42">
        <v>2.0833333333333332E-2</v>
      </c>
      <c r="AG155" s="17">
        <v>20</v>
      </c>
      <c r="AH155" s="17" t="s">
        <v>52</v>
      </c>
      <c r="AI155" s="20" t="s">
        <v>497</v>
      </c>
      <c r="AJ155" s="8">
        <f t="shared" si="25"/>
        <v>0</v>
      </c>
      <c r="AK155" s="8"/>
    </row>
    <row r="156" spans="1:37" s="11" customFormat="1" ht="18.75" customHeight="1" x14ac:dyDescent="0.2">
      <c r="A156" s="55">
        <f t="shared" ref="A156:A165" si="26">A155+1</f>
        <v>3</v>
      </c>
      <c r="B156" s="52" t="s">
        <v>490</v>
      </c>
      <c r="C156" s="17" t="s">
        <v>498</v>
      </c>
      <c r="D156" s="17" t="s">
        <v>49</v>
      </c>
      <c r="E156" s="17">
        <v>10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292</v>
      </c>
      <c r="N156" s="17">
        <v>0</v>
      </c>
      <c r="O156" s="17">
        <v>0</v>
      </c>
      <c r="P156" s="17">
        <f t="shared" si="22"/>
        <v>292</v>
      </c>
      <c r="Q156" s="17">
        <v>0</v>
      </c>
      <c r="R156" s="17">
        <v>0</v>
      </c>
      <c r="S156" s="17">
        <v>0</v>
      </c>
      <c r="T156" s="17">
        <v>0</v>
      </c>
      <c r="U156" s="17">
        <v>280</v>
      </c>
      <c r="V156" s="17">
        <v>280</v>
      </c>
      <c r="W156" s="17">
        <v>0</v>
      </c>
      <c r="X156" s="17">
        <v>0</v>
      </c>
      <c r="Y156" s="17">
        <f t="shared" si="23"/>
        <v>280</v>
      </c>
      <c r="Z156" s="17">
        <v>0</v>
      </c>
      <c r="AA156" s="17">
        <v>0</v>
      </c>
      <c r="AB156" s="17">
        <f t="shared" si="24"/>
        <v>280</v>
      </c>
      <c r="AC156" s="20" t="s">
        <v>499</v>
      </c>
      <c r="AD156" s="20" t="s">
        <v>500</v>
      </c>
      <c r="AE156" s="20" t="s">
        <v>500</v>
      </c>
      <c r="AF156" s="42">
        <v>0.21458333333333335</v>
      </c>
      <c r="AG156" s="17">
        <v>150</v>
      </c>
      <c r="AH156" s="17" t="s">
        <v>52</v>
      </c>
      <c r="AI156" s="20" t="s">
        <v>501</v>
      </c>
      <c r="AJ156" s="8">
        <f t="shared" si="25"/>
        <v>0</v>
      </c>
      <c r="AK156" s="8"/>
    </row>
    <row r="157" spans="1:37" s="11" customFormat="1" ht="18.75" customHeight="1" x14ac:dyDescent="0.2">
      <c r="A157" s="55">
        <f t="shared" si="26"/>
        <v>4</v>
      </c>
      <c r="B157" s="52" t="s">
        <v>490</v>
      </c>
      <c r="C157" s="17" t="s">
        <v>502</v>
      </c>
      <c r="D157" s="17" t="s">
        <v>96</v>
      </c>
      <c r="E157" s="17">
        <v>10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300</v>
      </c>
      <c r="N157" s="17">
        <v>0</v>
      </c>
      <c r="O157" s="17">
        <v>0</v>
      </c>
      <c r="P157" s="17">
        <f t="shared" si="22"/>
        <v>300</v>
      </c>
      <c r="Q157" s="17">
        <v>0</v>
      </c>
      <c r="R157" s="17">
        <v>0</v>
      </c>
      <c r="S157" s="17">
        <v>0</v>
      </c>
      <c r="T157" s="17">
        <v>0</v>
      </c>
      <c r="U157" s="17">
        <v>294</v>
      </c>
      <c r="V157" s="17">
        <v>294</v>
      </c>
      <c r="W157" s="17">
        <v>0</v>
      </c>
      <c r="X157" s="17">
        <v>0</v>
      </c>
      <c r="Y157" s="17">
        <f t="shared" si="23"/>
        <v>294</v>
      </c>
      <c r="Z157" s="17">
        <v>0</v>
      </c>
      <c r="AA157" s="17">
        <v>0</v>
      </c>
      <c r="AB157" s="17">
        <f t="shared" si="24"/>
        <v>294</v>
      </c>
      <c r="AC157" s="20" t="s">
        <v>503</v>
      </c>
      <c r="AD157" s="20" t="s">
        <v>504</v>
      </c>
      <c r="AE157" s="20" t="s">
        <v>504</v>
      </c>
      <c r="AF157" s="42">
        <v>6.2499999999999995E-3</v>
      </c>
      <c r="AG157" s="17">
        <v>30</v>
      </c>
      <c r="AH157" s="17" t="s">
        <v>52</v>
      </c>
      <c r="AI157" s="20" t="s">
        <v>505</v>
      </c>
      <c r="AJ157" s="8">
        <f t="shared" si="25"/>
        <v>0</v>
      </c>
      <c r="AK157" s="8"/>
    </row>
    <row r="158" spans="1:37" s="11" customFormat="1" ht="18.75" customHeight="1" x14ac:dyDescent="0.2">
      <c r="A158" s="55">
        <f t="shared" si="26"/>
        <v>5</v>
      </c>
      <c r="B158" s="52" t="s">
        <v>490</v>
      </c>
      <c r="C158" s="17" t="s">
        <v>491</v>
      </c>
      <c r="D158" s="17" t="s">
        <v>49</v>
      </c>
      <c r="E158" s="17">
        <v>10</v>
      </c>
      <c r="F158" s="17">
        <v>0</v>
      </c>
      <c r="G158" s="17">
        <v>0</v>
      </c>
      <c r="H158" s="17">
        <v>0</v>
      </c>
      <c r="I158" s="17">
        <v>1</v>
      </c>
      <c r="J158" s="17">
        <v>0</v>
      </c>
      <c r="K158" s="17">
        <v>0</v>
      </c>
      <c r="L158" s="17">
        <v>0</v>
      </c>
      <c r="M158" s="17">
        <v>80</v>
      </c>
      <c r="N158" s="17">
        <v>0</v>
      </c>
      <c r="O158" s="17">
        <v>0</v>
      </c>
      <c r="P158" s="17">
        <f t="shared" si="22"/>
        <v>81</v>
      </c>
      <c r="Q158" s="17">
        <v>0</v>
      </c>
      <c r="R158" s="17">
        <v>0</v>
      </c>
      <c r="S158" s="17">
        <v>0</v>
      </c>
      <c r="T158" s="17">
        <v>0</v>
      </c>
      <c r="U158" s="17">
        <v>78</v>
      </c>
      <c r="V158" s="17">
        <v>78</v>
      </c>
      <c r="W158" s="17">
        <v>0</v>
      </c>
      <c r="X158" s="17">
        <v>0</v>
      </c>
      <c r="Y158" s="17">
        <f t="shared" si="23"/>
        <v>78</v>
      </c>
      <c r="Z158" s="17">
        <v>0</v>
      </c>
      <c r="AA158" s="17">
        <v>0</v>
      </c>
      <c r="AB158" s="17">
        <f t="shared" si="24"/>
        <v>78</v>
      </c>
      <c r="AC158" s="20" t="s">
        <v>506</v>
      </c>
      <c r="AD158" s="20" t="s">
        <v>507</v>
      </c>
      <c r="AE158" s="20" t="s">
        <v>507</v>
      </c>
      <c r="AF158" s="42">
        <v>0.125</v>
      </c>
      <c r="AG158" s="17">
        <v>41</v>
      </c>
      <c r="AH158" s="17" t="s">
        <v>52</v>
      </c>
      <c r="AI158" s="20" t="s">
        <v>508</v>
      </c>
      <c r="AJ158" s="8">
        <f t="shared" si="25"/>
        <v>0</v>
      </c>
      <c r="AK158" s="8"/>
    </row>
    <row r="159" spans="1:37" s="11" customFormat="1" ht="18.75" customHeight="1" x14ac:dyDescent="0.2">
      <c r="A159" s="55">
        <f t="shared" si="26"/>
        <v>6</v>
      </c>
      <c r="B159" s="52" t="s">
        <v>490</v>
      </c>
      <c r="C159" s="17" t="s">
        <v>509</v>
      </c>
      <c r="D159" s="17" t="s">
        <v>49</v>
      </c>
      <c r="E159" s="17">
        <v>20</v>
      </c>
      <c r="F159" s="17">
        <v>1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106</v>
      </c>
      <c r="N159" s="17">
        <v>0</v>
      </c>
      <c r="O159" s="17">
        <v>0</v>
      </c>
      <c r="P159" s="17">
        <f t="shared" si="22"/>
        <v>106</v>
      </c>
      <c r="Q159" s="17">
        <v>0</v>
      </c>
      <c r="R159" s="17">
        <v>0</v>
      </c>
      <c r="S159" s="17">
        <v>0</v>
      </c>
      <c r="T159" s="17">
        <v>0</v>
      </c>
      <c r="U159" s="17">
        <v>106</v>
      </c>
      <c r="V159" s="17">
        <v>106</v>
      </c>
      <c r="W159" s="17">
        <v>0</v>
      </c>
      <c r="X159" s="17">
        <v>0</v>
      </c>
      <c r="Y159" s="17">
        <f t="shared" si="23"/>
        <v>106</v>
      </c>
      <c r="Z159" s="17">
        <v>0</v>
      </c>
      <c r="AA159" s="17">
        <v>0</v>
      </c>
      <c r="AB159" s="17">
        <f t="shared" si="24"/>
        <v>106</v>
      </c>
      <c r="AC159" s="20" t="s">
        <v>510</v>
      </c>
      <c r="AD159" s="20" t="s">
        <v>511</v>
      </c>
      <c r="AE159" s="20" t="s">
        <v>511</v>
      </c>
      <c r="AF159" s="42">
        <v>0.14861111111111111</v>
      </c>
      <c r="AG159" s="17">
        <v>450</v>
      </c>
      <c r="AH159" s="17" t="s">
        <v>52</v>
      </c>
      <c r="AI159" s="20" t="s">
        <v>512</v>
      </c>
      <c r="AJ159" s="8">
        <f t="shared" si="25"/>
        <v>0.14861111111111111</v>
      </c>
      <c r="AK159" s="8"/>
    </row>
    <row r="160" spans="1:37" s="22" customFormat="1" ht="24" customHeight="1" x14ac:dyDescent="0.2">
      <c r="A160" s="55">
        <f t="shared" si="26"/>
        <v>7</v>
      </c>
      <c r="B160" s="52" t="s">
        <v>490</v>
      </c>
      <c r="C160" s="17" t="s">
        <v>502</v>
      </c>
      <c r="D160" s="17" t="s">
        <v>96</v>
      </c>
      <c r="E160" s="17">
        <v>10</v>
      </c>
      <c r="F160" s="17">
        <v>1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300</v>
      </c>
      <c r="N160" s="17">
        <v>0</v>
      </c>
      <c r="O160" s="17">
        <v>0</v>
      </c>
      <c r="P160" s="17">
        <f t="shared" si="22"/>
        <v>300</v>
      </c>
      <c r="Q160" s="17">
        <v>0</v>
      </c>
      <c r="R160" s="17">
        <v>0</v>
      </c>
      <c r="S160" s="17">
        <v>0</v>
      </c>
      <c r="T160" s="17">
        <v>0</v>
      </c>
      <c r="U160" s="17">
        <v>294</v>
      </c>
      <c r="V160" s="17">
        <v>294</v>
      </c>
      <c r="W160" s="17">
        <v>0</v>
      </c>
      <c r="X160" s="17">
        <v>0</v>
      </c>
      <c r="Y160" s="17">
        <f t="shared" si="23"/>
        <v>294</v>
      </c>
      <c r="Z160" s="17">
        <v>0</v>
      </c>
      <c r="AA160" s="17">
        <v>0</v>
      </c>
      <c r="AB160" s="17">
        <f t="shared" si="24"/>
        <v>294</v>
      </c>
      <c r="AC160" s="20" t="s">
        <v>513</v>
      </c>
      <c r="AD160" s="20" t="s">
        <v>514</v>
      </c>
      <c r="AE160" s="20" t="s">
        <v>514</v>
      </c>
      <c r="AF160" s="42">
        <v>8.3333333333333329E-2</v>
      </c>
      <c r="AG160" s="17">
        <v>200</v>
      </c>
      <c r="AH160" s="17" t="s">
        <v>52</v>
      </c>
      <c r="AI160" s="20" t="s">
        <v>515</v>
      </c>
      <c r="AJ160" s="8">
        <f t="shared" si="25"/>
        <v>8.3333333333333329E-2</v>
      </c>
      <c r="AK160" s="3"/>
    </row>
    <row r="161" spans="1:61" s="22" customFormat="1" ht="24" customHeight="1" x14ac:dyDescent="0.2">
      <c r="A161" s="55">
        <f t="shared" si="26"/>
        <v>8</v>
      </c>
      <c r="B161" s="52" t="s">
        <v>490</v>
      </c>
      <c r="C161" s="17" t="s">
        <v>491</v>
      </c>
      <c r="D161" s="17" t="s">
        <v>49</v>
      </c>
      <c r="E161" s="17">
        <v>10</v>
      </c>
      <c r="F161" s="17">
        <v>1</v>
      </c>
      <c r="G161" s="17">
        <v>0</v>
      </c>
      <c r="H161" s="17">
        <v>0</v>
      </c>
      <c r="I161" s="17">
        <v>1</v>
      </c>
      <c r="J161" s="17">
        <v>0</v>
      </c>
      <c r="K161" s="17">
        <v>0</v>
      </c>
      <c r="L161" s="17">
        <v>0</v>
      </c>
      <c r="M161" s="17">
        <v>80</v>
      </c>
      <c r="N161" s="17">
        <v>0</v>
      </c>
      <c r="O161" s="17">
        <v>0</v>
      </c>
      <c r="P161" s="17">
        <f t="shared" si="22"/>
        <v>81</v>
      </c>
      <c r="Q161" s="17">
        <v>0</v>
      </c>
      <c r="R161" s="17">
        <v>0</v>
      </c>
      <c r="S161" s="17">
        <v>0</v>
      </c>
      <c r="T161" s="17">
        <v>0</v>
      </c>
      <c r="U161" s="17">
        <v>78</v>
      </c>
      <c r="V161" s="17">
        <v>78</v>
      </c>
      <c r="W161" s="17">
        <v>0</v>
      </c>
      <c r="X161" s="17">
        <v>0</v>
      </c>
      <c r="Y161" s="17">
        <f t="shared" si="23"/>
        <v>78</v>
      </c>
      <c r="Z161" s="17">
        <v>0</v>
      </c>
      <c r="AA161" s="17">
        <v>0</v>
      </c>
      <c r="AB161" s="17">
        <f t="shared" si="24"/>
        <v>78</v>
      </c>
      <c r="AC161" s="20" t="s">
        <v>516</v>
      </c>
      <c r="AD161" s="20" t="s">
        <v>517</v>
      </c>
      <c r="AE161" s="20" t="s">
        <v>517</v>
      </c>
      <c r="AF161" s="42">
        <v>0.40486111111111112</v>
      </c>
      <c r="AG161" s="17">
        <v>300</v>
      </c>
      <c r="AH161" s="17" t="s">
        <v>52</v>
      </c>
      <c r="AI161" s="20" t="s">
        <v>515</v>
      </c>
      <c r="AJ161" s="8">
        <f t="shared" si="25"/>
        <v>0.40486111111111112</v>
      </c>
      <c r="AK161" s="3"/>
    </row>
    <row r="162" spans="1:61" s="22" customFormat="1" ht="24" customHeight="1" x14ac:dyDescent="0.2">
      <c r="A162" s="55">
        <f t="shared" si="26"/>
        <v>9</v>
      </c>
      <c r="B162" s="52" t="s">
        <v>490</v>
      </c>
      <c r="C162" s="17" t="s">
        <v>502</v>
      </c>
      <c r="D162" s="17" t="s">
        <v>96</v>
      </c>
      <c r="E162" s="17">
        <v>10</v>
      </c>
      <c r="F162" s="17">
        <v>1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300</v>
      </c>
      <c r="N162" s="17">
        <v>0</v>
      </c>
      <c r="O162" s="17">
        <v>0</v>
      </c>
      <c r="P162" s="17">
        <f t="shared" si="22"/>
        <v>300</v>
      </c>
      <c r="Q162" s="17">
        <v>0</v>
      </c>
      <c r="R162" s="17">
        <v>0</v>
      </c>
      <c r="S162" s="17">
        <v>0</v>
      </c>
      <c r="T162" s="17">
        <v>0</v>
      </c>
      <c r="U162" s="17">
        <v>294</v>
      </c>
      <c r="V162" s="17">
        <v>294</v>
      </c>
      <c r="W162" s="17">
        <v>0</v>
      </c>
      <c r="X162" s="17">
        <v>0</v>
      </c>
      <c r="Y162" s="17">
        <f t="shared" si="23"/>
        <v>294</v>
      </c>
      <c r="Z162" s="17">
        <v>0</v>
      </c>
      <c r="AA162" s="17">
        <v>0</v>
      </c>
      <c r="AB162" s="17">
        <f t="shared" si="24"/>
        <v>294</v>
      </c>
      <c r="AC162" s="20" t="s">
        <v>518</v>
      </c>
      <c r="AD162" s="20" t="s">
        <v>519</v>
      </c>
      <c r="AE162" s="20" t="s">
        <v>519</v>
      </c>
      <c r="AF162" s="42">
        <v>5.2777777777777778E-2</v>
      </c>
      <c r="AG162" s="17">
        <v>100</v>
      </c>
      <c r="AH162" s="17" t="s">
        <v>52</v>
      </c>
      <c r="AI162" s="20" t="s">
        <v>520</v>
      </c>
      <c r="AJ162" s="8">
        <f t="shared" si="25"/>
        <v>5.2777777777777778E-2</v>
      </c>
      <c r="AK162" s="3"/>
      <c r="BH162" s="41">
        <v>-15</v>
      </c>
      <c r="BI162" s="24" t="s">
        <v>58</v>
      </c>
    </row>
    <row r="163" spans="1:61" s="22" customFormat="1" ht="24" customHeight="1" x14ac:dyDescent="0.2">
      <c r="A163" s="55">
        <f t="shared" si="26"/>
        <v>10</v>
      </c>
      <c r="B163" s="52" t="s">
        <v>490</v>
      </c>
      <c r="C163" s="17" t="s">
        <v>521</v>
      </c>
      <c r="D163" s="17" t="s">
        <v>49</v>
      </c>
      <c r="E163" s="17">
        <v>10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1</v>
      </c>
      <c r="N163" s="17">
        <v>0</v>
      </c>
      <c r="O163" s="17">
        <v>0</v>
      </c>
      <c r="P163" s="17">
        <f t="shared" si="22"/>
        <v>1</v>
      </c>
      <c r="Q163" s="17">
        <v>0</v>
      </c>
      <c r="R163" s="17">
        <v>0</v>
      </c>
      <c r="S163" s="17">
        <v>0</v>
      </c>
      <c r="T163" s="17">
        <v>0</v>
      </c>
      <c r="U163" s="17">
        <v>1</v>
      </c>
      <c r="V163" s="17">
        <v>0</v>
      </c>
      <c r="W163" s="17">
        <v>0</v>
      </c>
      <c r="X163" s="17">
        <v>0</v>
      </c>
      <c r="Y163" s="17">
        <f t="shared" si="23"/>
        <v>1</v>
      </c>
      <c r="Z163" s="17">
        <v>0</v>
      </c>
      <c r="AA163" s="17">
        <v>0</v>
      </c>
      <c r="AB163" s="17">
        <f t="shared" si="24"/>
        <v>1</v>
      </c>
      <c r="AC163" s="20" t="s">
        <v>522</v>
      </c>
      <c r="AD163" s="20" t="s">
        <v>523</v>
      </c>
      <c r="AE163" s="20" t="s">
        <v>523</v>
      </c>
      <c r="AF163" s="42">
        <v>2.013888888888889E-2</v>
      </c>
      <c r="AG163" s="17">
        <v>20</v>
      </c>
      <c r="AH163" s="17" t="s">
        <v>52</v>
      </c>
      <c r="AI163" s="20" t="s">
        <v>520</v>
      </c>
      <c r="AJ163" s="8">
        <f t="shared" si="25"/>
        <v>0</v>
      </c>
      <c r="AK163" s="3"/>
      <c r="BH163" s="24">
        <v>-30</v>
      </c>
      <c r="BI163" s="24" t="s">
        <v>58</v>
      </c>
    </row>
    <row r="164" spans="1:61" s="22" customFormat="1" ht="24" customHeight="1" x14ac:dyDescent="0.2">
      <c r="A164" s="55">
        <f t="shared" si="26"/>
        <v>11</v>
      </c>
      <c r="B164" s="52" t="s">
        <v>490</v>
      </c>
      <c r="C164" s="17" t="s">
        <v>524</v>
      </c>
      <c r="D164" s="17" t="s">
        <v>49</v>
      </c>
      <c r="E164" s="17">
        <v>10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162</v>
      </c>
      <c r="N164" s="17">
        <v>0</v>
      </c>
      <c r="O164" s="17">
        <v>0</v>
      </c>
      <c r="P164" s="17">
        <f t="shared" si="22"/>
        <v>162</v>
      </c>
      <c r="Q164" s="17">
        <v>0</v>
      </c>
      <c r="R164" s="17">
        <v>0</v>
      </c>
      <c r="S164" s="17">
        <v>0</v>
      </c>
      <c r="T164" s="17">
        <v>0</v>
      </c>
      <c r="U164" s="17">
        <v>149</v>
      </c>
      <c r="V164" s="17">
        <v>0</v>
      </c>
      <c r="W164" s="17">
        <v>0</v>
      </c>
      <c r="X164" s="17">
        <v>0</v>
      </c>
      <c r="Y164" s="17">
        <v>149</v>
      </c>
      <c r="Z164" s="17">
        <v>0</v>
      </c>
      <c r="AA164" s="17">
        <v>0</v>
      </c>
      <c r="AB164" s="17">
        <v>149</v>
      </c>
      <c r="AC164" s="20" t="s">
        <v>525</v>
      </c>
      <c r="AD164" s="20" t="s">
        <v>526</v>
      </c>
      <c r="AE164" s="20" t="s">
        <v>526</v>
      </c>
      <c r="AF164" s="42">
        <v>3.8194444444444441E-2</v>
      </c>
      <c r="AG164" s="17">
        <v>100</v>
      </c>
      <c r="AH164" s="17" t="s">
        <v>52</v>
      </c>
      <c r="AI164" s="20" t="s">
        <v>527</v>
      </c>
      <c r="AJ164" s="8">
        <f t="shared" si="25"/>
        <v>0</v>
      </c>
      <c r="AK164" s="3"/>
      <c r="BH164" s="56"/>
      <c r="BI164" s="56"/>
    </row>
    <row r="165" spans="1:61" s="22" customFormat="1" ht="24" customHeight="1" x14ac:dyDescent="0.2">
      <c r="A165" s="55">
        <f t="shared" si="26"/>
        <v>12</v>
      </c>
      <c r="B165" s="52" t="s">
        <v>490</v>
      </c>
      <c r="C165" s="17" t="s">
        <v>491</v>
      </c>
      <c r="D165" s="17" t="s">
        <v>49</v>
      </c>
      <c r="E165" s="17">
        <v>10</v>
      </c>
      <c r="F165" s="17">
        <v>0</v>
      </c>
      <c r="G165" s="17">
        <v>0</v>
      </c>
      <c r="H165" s="17">
        <v>0</v>
      </c>
      <c r="I165" s="17">
        <v>1</v>
      </c>
      <c r="J165" s="17">
        <v>0</v>
      </c>
      <c r="K165" s="17">
        <v>0</v>
      </c>
      <c r="L165" s="17">
        <v>0</v>
      </c>
      <c r="M165" s="17">
        <v>80</v>
      </c>
      <c r="N165" s="17">
        <v>0</v>
      </c>
      <c r="O165" s="17">
        <v>0</v>
      </c>
      <c r="P165" s="17">
        <f t="shared" si="22"/>
        <v>81</v>
      </c>
      <c r="Q165" s="17">
        <v>0</v>
      </c>
      <c r="R165" s="17">
        <v>0</v>
      </c>
      <c r="S165" s="17">
        <v>0</v>
      </c>
      <c r="T165" s="17">
        <v>0</v>
      </c>
      <c r="U165" s="17">
        <v>78</v>
      </c>
      <c r="V165" s="17">
        <v>78</v>
      </c>
      <c r="W165" s="17">
        <v>0</v>
      </c>
      <c r="X165" s="17">
        <v>0</v>
      </c>
      <c r="Y165" s="17">
        <f>SUM(Q165:U165)</f>
        <v>78</v>
      </c>
      <c r="Z165" s="17">
        <v>0</v>
      </c>
      <c r="AA165" s="17">
        <v>0</v>
      </c>
      <c r="AB165" s="17">
        <f>Y165+Z165+AA165</f>
        <v>78</v>
      </c>
      <c r="AC165" s="20" t="s">
        <v>528</v>
      </c>
      <c r="AD165" s="20" t="s">
        <v>529</v>
      </c>
      <c r="AE165" s="20" t="s">
        <v>529</v>
      </c>
      <c r="AF165" s="42">
        <v>4.1666666666666666E-3</v>
      </c>
      <c r="AG165" s="17">
        <v>2</v>
      </c>
      <c r="AH165" s="17" t="s">
        <v>52</v>
      </c>
      <c r="AI165" s="20" t="s">
        <v>530</v>
      </c>
      <c r="AJ165" s="8">
        <f t="shared" si="25"/>
        <v>0</v>
      </c>
      <c r="AK165" s="3"/>
      <c r="BH165" s="56"/>
      <c r="BI165" s="56"/>
    </row>
    <row r="166" spans="1:61" s="57" customFormat="1" ht="53.25" customHeight="1" x14ac:dyDescent="0.25">
      <c r="AK166" s="58"/>
    </row>
    <row r="167" spans="1:61" s="61" customFormat="1" ht="15.75" customHeight="1" x14ac:dyDescent="0.25">
      <c r="A167" s="59" t="s">
        <v>531</v>
      </c>
      <c r="B167" s="59"/>
      <c r="C167" s="59"/>
      <c r="D167" s="59"/>
      <c r="E167" s="59"/>
      <c r="F167" s="59"/>
      <c r="G167" s="59"/>
      <c r="H167" s="59" t="s">
        <v>532</v>
      </c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K167" s="62"/>
    </row>
    <row r="168" spans="1:61" s="65" customFormat="1" ht="13.5" customHeight="1" x14ac:dyDescent="0.25">
      <c r="A168" s="63" t="s">
        <v>533</v>
      </c>
      <c r="B168" s="63"/>
      <c r="C168" s="63"/>
      <c r="D168" s="63"/>
      <c r="E168" s="63"/>
      <c r="F168" s="63"/>
      <c r="G168" s="63"/>
      <c r="H168" s="63" t="s">
        <v>534</v>
      </c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K168" s="66"/>
    </row>
    <row r="169" spans="1:61" s="60" customFormat="1" ht="15.75" x14ac:dyDescent="0.25">
      <c r="AK169" s="67"/>
    </row>
    <row r="170" spans="1:61" s="60" customFormat="1" ht="15.75" x14ac:dyDescent="0.25">
      <c r="AK170" s="67"/>
    </row>
    <row r="171" spans="1:61" s="11" customFormat="1" ht="12" x14ac:dyDescent="0.2">
      <c r="A171" s="68" t="s">
        <v>535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K171" s="8"/>
    </row>
    <row r="172" spans="1:61" s="11" customFormat="1" ht="13.5" x14ac:dyDescent="0.2">
      <c r="A172" s="69" t="s">
        <v>536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AK172" s="8"/>
    </row>
    <row r="173" spans="1:61" s="11" customFormat="1" ht="13.5" x14ac:dyDescent="0.2">
      <c r="A173" s="69" t="s">
        <v>537</v>
      </c>
      <c r="AK173" s="8"/>
    </row>
    <row r="174" spans="1:61" s="11" customFormat="1" ht="13.5" x14ac:dyDescent="0.2">
      <c r="A174" s="69" t="s">
        <v>538</v>
      </c>
      <c r="AK174" s="8"/>
    </row>
    <row r="175" spans="1:61" s="11" customFormat="1" ht="13.5" x14ac:dyDescent="0.2">
      <c r="A175" s="69" t="s">
        <v>539</v>
      </c>
      <c r="AK175" s="8"/>
    </row>
    <row r="176" spans="1:61" s="11" customFormat="1" ht="13.5" x14ac:dyDescent="0.2">
      <c r="A176" s="69" t="s">
        <v>540</v>
      </c>
      <c r="AK176" s="8"/>
    </row>
  </sheetData>
  <mergeCells count="65">
    <mergeCell ref="A168:G168"/>
    <mergeCell ref="H168:P168"/>
    <mergeCell ref="Q168:W168"/>
    <mergeCell ref="A171:AI171"/>
    <mergeCell ref="BH77:BI77"/>
    <mergeCell ref="A91:AI91"/>
    <mergeCell ref="A138:AI138"/>
    <mergeCell ref="A153:AI153"/>
    <mergeCell ref="A167:G167"/>
    <mergeCell ref="H167:P167"/>
    <mergeCell ref="Q167:W167"/>
    <mergeCell ref="BH52:BI52"/>
    <mergeCell ref="A60:AI60"/>
    <mergeCell ref="BH62:BI62"/>
    <mergeCell ref="BH63:BI63"/>
    <mergeCell ref="BH65:BI65"/>
    <mergeCell ref="BH76:BI76"/>
    <mergeCell ref="BH38:BI38"/>
    <mergeCell ref="BH40:BI40"/>
    <mergeCell ref="BH41:BI41"/>
    <mergeCell ref="BH45:BI45"/>
    <mergeCell ref="BH49:BI49"/>
    <mergeCell ref="BH51:BI51"/>
    <mergeCell ref="A9:AI9"/>
    <mergeCell ref="A17:AI17"/>
    <mergeCell ref="BH22:BI22"/>
    <mergeCell ref="BH26:BI26"/>
    <mergeCell ref="BH28:BI28"/>
    <mergeCell ref="A37:AI37"/>
    <mergeCell ref="I6:J6"/>
    <mergeCell ref="K6:L6"/>
    <mergeCell ref="M6:M7"/>
    <mergeCell ref="Q6:R6"/>
    <mergeCell ref="S6:T6"/>
    <mergeCell ref="U6:U7"/>
    <mergeCell ref="AH4:AH7"/>
    <mergeCell ref="AI4:AI7"/>
    <mergeCell ref="I5:M5"/>
    <mergeCell ref="N5:N7"/>
    <mergeCell ref="O5:O7"/>
    <mergeCell ref="P5:P7"/>
    <mergeCell ref="Q5:Y5"/>
    <mergeCell ref="Z5:Z7"/>
    <mergeCell ref="AA5:AA7"/>
    <mergeCell ref="AB5:AB7"/>
    <mergeCell ref="Q4:AB4"/>
    <mergeCell ref="AC4:AC7"/>
    <mergeCell ref="AD4:AD7"/>
    <mergeCell ref="AE4:AE7"/>
    <mergeCell ref="AF4:AF7"/>
    <mergeCell ref="AG4:AG7"/>
    <mergeCell ref="V6:V7"/>
    <mergeCell ref="W6:W7"/>
    <mergeCell ref="X6:X7"/>
    <mergeCell ref="Y6:Y7"/>
    <mergeCell ref="A2:AI2"/>
    <mergeCell ref="A4:A7"/>
    <mergeCell ref="B4:B7"/>
    <mergeCell ref="C4:C7"/>
    <mergeCell ref="D4:D7"/>
    <mergeCell ref="E4:E7"/>
    <mergeCell ref="F4:F7"/>
    <mergeCell ref="G4:G7"/>
    <mergeCell ref="H4:H7"/>
    <mergeCell ref="I4:P4"/>
  </mergeCells>
  <pageMargins left="0.25" right="0.25" top="0.75" bottom="0.75" header="0.3" footer="0.3"/>
  <pageSetup paperSize="9" scale="71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PNK 2016</vt:lpstr>
      <vt:lpstr>Форма 8.1</vt:lpstr>
      <vt:lpstr>'PNK 2016'!Область_печати</vt:lpstr>
      <vt:lpstr>'Форма 8.1'!Область_печати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2017-04-07T11:02:19Z</dcterms:modified>
</cp:coreProperties>
</file>